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dickens\Downloads\"/>
    </mc:Choice>
  </mc:AlternateContent>
  <xr:revisionPtr revIDLastSave="0" documentId="13_ncr:1_{32C84157-F1C2-4096-BA65-E75558658D8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24-2025 Other State Funding" sheetId="2" r:id="rId1"/>
    <sheet name="School Numbers" sheetId="3" state="hidden" r:id="rId2"/>
  </sheets>
  <definedNames>
    <definedName name="_xlnm._FilterDatabase" localSheetId="1" hidden="1">'School Numbers'!$X$7:$X$200</definedName>
    <definedName name="_xlnm.Print_Area" localSheetId="0">'2024-2025 Other State Funding'!$A$1:$Q$44</definedName>
    <definedName name="_xlnm.Print_Area" localSheetId="1">'School Numbers'!$C$4:$D$201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204" i="3" l="1"/>
  <c r="P206" i="3" s="1"/>
  <c r="K198" i="3" l="1"/>
  <c r="K199" i="3"/>
  <c r="K200" i="3"/>
  <c r="K16" i="3"/>
  <c r="K17" i="3"/>
  <c r="K24" i="3"/>
  <c r="K25" i="3"/>
  <c r="K32" i="3"/>
  <c r="K33" i="3"/>
  <c r="K40" i="3"/>
  <c r="K41" i="3"/>
  <c r="K48" i="3"/>
  <c r="K49" i="3"/>
  <c r="K56" i="3"/>
  <c r="K57" i="3"/>
  <c r="K64" i="3"/>
  <c r="K65" i="3"/>
  <c r="K72" i="3"/>
  <c r="K73" i="3"/>
  <c r="K80" i="3"/>
  <c r="K81" i="3"/>
  <c r="K88" i="3"/>
  <c r="K89" i="3"/>
  <c r="K96" i="3"/>
  <c r="K97" i="3"/>
  <c r="K104" i="3"/>
  <c r="K105" i="3"/>
  <c r="K112" i="3"/>
  <c r="K113" i="3"/>
  <c r="K120" i="3"/>
  <c r="K121" i="3"/>
  <c r="K128" i="3"/>
  <c r="K129" i="3"/>
  <c r="K136" i="3"/>
  <c r="K137" i="3"/>
  <c r="K144" i="3"/>
  <c r="K145" i="3"/>
  <c r="K152" i="3"/>
  <c r="K153" i="3"/>
  <c r="K160" i="3"/>
  <c r="K161" i="3"/>
  <c r="K168" i="3"/>
  <c r="K169" i="3"/>
  <c r="K176" i="3"/>
  <c r="K177" i="3"/>
  <c r="K184" i="3"/>
  <c r="K185" i="3"/>
  <c r="K192" i="3"/>
  <c r="K193" i="3"/>
  <c r="K9" i="3"/>
  <c r="H24" i="2"/>
  <c r="K10" i="3"/>
  <c r="K11" i="3"/>
  <c r="K12" i="3"/>
  <c r="K13" i="3"/>
  <c r="K14" i="3"/>
  <c r="K15" i="3"/>
  <c r="K18" i="3"/>
  <c r="K19" i="3"/>
  <c r="K20" i="3"/>
  <c r="K21" i="3"/>
  <c r="K22" i="3"/>
  <c r="K23" i="3"/>
  <c r="K26" i="3"/>
  <c r="K27" i="3"/>
  <c r="K28" i="3"/>
  <c r="K29" i="3"/>
  <c r="K30" i="3"/>
  <c r="K31" i="3"/>
  <c r="K34" i="3"/>
  <c r="K35" i="3"/>
  <c r="K36" i="3"/>
  <c r="K37" i="3"/>
  <c r="K38" i="3"/>
  <c r="K39" i="3"/>
  <c r="K42" i="3"/>
  <c r="K43" i="3"/>
  <c r="K44" i="3"/>
  <c r="K45" i="3"/>
  <c r="K46" i="3"/>
  <c r="K47" i="3"/>
  <c r="K50" i="3"/>
  <c r="K51" i="3"/>
  <c r="K52" i="3"/>
  <c r="K53" i="3"/>
  <c r="K54" i="3"/>
  <c r="K55" i="3"/>
  <c r="K58" i="3"/>
  <c r="K59" i="3"/>
  <c r="K60" i="3"/>
  <c r="K61" i="3"/>
  <c r="K62" i="3"/>
  <c r="K63" i="3"/>
  <c r="K66" i="3"/>
  <c r="K67" i="3"/>
  <c r="K68" i="3"/>
  <c r="K69" i="3"/>
  <c r="K70" i="3"/>
  <c r="K71" i="3"/>
  <c r="K74" i="3"/>
  <c r="K75" i="3"/>
  <c r="K76" i="3"/>
  <c r="K77" i="3"/>
  <c r="K78" i="3"/>
  <c r="K79" i="3"/>
  <c r="K82" i="3"/>
  <c r="K83" i="3"/>
  <c r="K84" i="3"/>
  <c r="K85" i="3"/>
  <c r="K86" i="3"/>
  <c r="K87" i="3"/>
  <c r="K90" i="3"/>
  <c r="K91" i="3"/>
  <c r="K92" i="3"/>
  <c r="K93" i="3"/>
  <c r="K94" i="3"/>
  <c r="K95" i="3"/>
  <c r="K98" i="3"/>
  <c r="K99" i="3"/>
  <c r="K100" i="3"/>
  <c r="K101" i="3"/>
  <c r="K102" i="3"/>
  <c r="K103" i="3"/>
  <c r="K106" i="3"/>
  <c r="K107" i="3"/>
  <c r="K108" i="3"/>
  <c r="K109" i="3"/>
  <c r="K110" i="3"/>
  <c r="K111" i="3"/>
  <c r="K114" i="3"/>
  <c r="K115" i="3"/>
  <c r="K116" i="3"/>
  <c r="K117" i="3"/>
  <c r="K118" i="3"/>
  <c r="K119" i="3"/>
  <c r="K122" i="3"/>
  <c r="K123" i="3"/>
  <c r="K124" i="3"/>
  <c r="K125" i="3"/>
  <c r="K126" i="3"/>
  <c r="K127" i="3"/>
  <c r="K130" i="3"/>
  <c r="K131" i="3"/>
  <c r="K132" i="3"/>
  <c r="K133" i="3"/>
  <c r="K134" i="3"/>
  <c r="K135" i="3"/>
  <c r="K138" i="3"/>
  <c r="K139" i="3"/>
  <c r="K140" i="3"/>
  <c r="K141" i="3"/>
  <c r="K142" i="3"/>
  <c r="K143" i="3"/>
  <c r="K146" i="3"/>
  <c r="K147" i="3"/>
  <c r="K148" i="3"/>
  <c r="K149" i="3"/>
  <c r="K150" i="3"/>
  <c r="K151" i="3"/>
  <c r="K154" i="3"/>
  <c r="K155" i="3"/>
  <c r="K156" i="3"/>
  <c r="K157" i="3"/>
  <c r="K158" i="3"/>
  <c r="K159" i="3"/>
  <c r="K162" i="3"/>
  <c r="K163" i="3"/>
  <c r="K164" i="3"/>
  <c r="K165" i="3"/>
  <c r="K166" i="3"/>
  <c r="K167" i="3"/>
  <c r="K170" i="3"/>
  <c r="K171" i="3"/>
  <c r="K172" i="3"/>
  <c r="K173" i="3"/>
  <c r="K174" i="3"/>
  <c r="K175" i="3"/>
  <c r="K178" i="3"/>
  <c r="K179" i="3"/>
  <c r="K180" i="3"/>
  <c r="K181" i="3"/>
  <c r="K182" i="3"/>
  <c r="K183" i="3"/>
  <c r="K186" i="3"/>
  <c r="K187" i="3"/>
  <c r="K188" i="3"/>
  <c r="K189" i="3"/>
  <c r="K190" i="3"/>
  <c r="K191" i="3"/>
  <c r="K194" i="3"/>
  <c r="K195" i="3"/>
  <c r="K196" i="3"/>
  <c r="K197" i="3"/>
  <c r="I189" i="3" l="1"/>
  <c r="I190" i="3"/>
  <c r="I191" i="3"/>
  <c r="I192" i="3"/>
  <c r="I193" i="3"/>
  <c r="I194" i="3"/>
  <c r="I195" i="3"/>
  <c r="I196" i="3"/>
  <c r="I197" i="3"/>
  <c r="I198" i="3"/>
  <c r="I199" i="3"/>
  <c r="I200" i="3"/>
  <c r="H189" i="3"/>
  <c r="H190" i="3"/>
  <c r="H191" i="3"/>
  <c r="H192" i="3"/>
  <c r="H193" i="3"/>
  <c r="H194" i="3"/>
  <c r="H195" i="3"/>
  <c r="H196" i="3"/>
  <c r="H197" i="3"/>
  <c r="H198" i="3"/>
  <c r="H199" i="3"/>
  <c r="H200" i="3"/>
  <c r="J198" i="3"/>
  <c r="L198" i="3"/>
  <c r="M198" i="3"/>
  <c r="O198" i="3" s="1"/>
  <c r="J199" i="3"/>
  <c r="L199" i="3"/>
  <c r="M199" i="3"/>
  <c r="O199" i="3" s="1"/>
  <c r="B198" i="3"/>
  <c r="B199" i="3"/>
  <c r="L34" i="2" l="1"/>
  <c r="L33" i="2"/>
  <c r="L29" i="2"/>
  <c r="L28" i="2"/>
  <c r="L23" i="2"/>
  <c r="L22" i="2"/>
  <c r="G38" i="2" l="1"/>
  <c r="L189" i="3"/>
  <c r="L190" i="3"/>
  <c r="L191" i="3"/>
  <c r="L192" i="3"/>
  <c r="M10" i="3"/>
  <c r="O10" i="3" s="1"/>
  <c r="D38" i="2" s="1"/>
  <c r="M11" i="3"/>
  <c r="O11" i="3" s="1"/>
  <c r="M12" i="3"/>
  <c r="O12" i="3" s="1"/>
  <c r="M13" i="3"/>
  <c r="O13" i="3" s="1"/>
  <c r="M14" i="3"/>
  <c r="O14" i="3" s="1"/>
  <c r="M15" i="3"/>
  <c r="O15" i="3" s="1"/>
  <c r="M16" i="3"/>
  <c r="O16" i="3" s="1"/>
  <c r="M17" i="3"/>
  <c r="O17" i="3" s="1"/>
  <c r="M18" i="3"/>
  <c r="O18" i="3" s="1"/>
  <c r="M19" i="3"/>
  <c r="O19" i="3" s="1"/>
  <c r="M20" i="3"/>
  <c r="O20" i="3" s="1"/>
  <c r="M21" i="3"/>
  <c r="O21" i="3" s="1"/>
  <c r="M22" i="3"/>
  <c r="O22" i="3" s="1"/>
  <c r="M23" i="3"/>
  <c r="O23" i="3" s="1"/>
  <c r="M24" i="3"/>
  <c r="O24" i="3" s="1"/>
  <c r="M25" i="3"/>
  <c r="O25" i="3" s="1"/>
  <c r="M26" i="3"/>
  <c r="O26" i="3" s="1"/>
  <c r="M27" i="3"/>
  <c r="O27" i="3" s="1"/>
  <c r="M28" i="3"/>
  <c r="O28" i="3" s="1"/>
  <c r="M29" i="3"/>
  <c r="O29" i="3" s="1"/>
  <c r="M30" i="3"/>
  <c r="O30" i="3" s="1"/>
  <c r="M31" i="3"/>
  <c r="O31" i="3" s="1"/>
  <c r="M32" i="3"/>
  <c r="O32" i="3" s="1"/>
  <c r="M33" i="3"/>
  <c r="O33" i="3" s="1"/>
  <c r="M34" i="3"/>
  <c r="O34" i="3" s="1"/>
  <c r="M35" i="3"/>
  <c r="O35" i="3" s="1"/>
  <c r="M36" i="3"/>
  <c r="O36" i="3" s="1"/>
  <c r="M37" i="3"/>
  <c r="O37" i="3" s="1"/>
  <c r="M38" i="3"/>
  <c r="O38" i="3" s="1"/>
  <c r="M39" i="3"/>
  <c r="O39" i="3" s="1"/>
  <c r="M40" i="3"/>
  <c r="O40" i="3" s="1"/>
  <c r="M41" i="3"/>
  <c r="O41" i="3" s="1"/>
  <c r="M42" i="3"/>
  <c r="O42" i="3" s="1"/>
  <c r="M43" i="3"/>
  <c r="O43" i="3" s="1"/>
  <c r="M44" i="3"/>
  <c r="O44" i="3" s="1"/>
  <c r="M45" i="3"/>
  <c r="O45" i="3" s="1"/>
  <c r="M46" i="3"/>
  <c r="O46" i="3" s="1"/>
  <c r="M47" i="3"/>
  <c r="O47" i="3" s="1"/>
  <c r="M48" i="3"/>
  <c r="O48" i="3" s="1"/>
  <c r="M49" i="3"/>
  <c r="O49" i="3" s="1"/>
  <c r="M50" i="3"/>
  <c r="O50" i="3" s="1"/>
  <c r="M51" i="3"/>
  <c r="O51" i="3" s="1"/>
  <c r="M52" i="3"/>
  <c r="O52" i="3" s="1"/>
  <c r="M53" i="3"/>
  <c r="O53" i="3" s="1"/>
  <c r="M54" i="3"/>
  <c r="O54" i="3" s="1"/>
  <c r="M55" i="3"/>
  <c r="O55" i="3" s="1"/>
  <c r="M56" i="3"/>
  <c r="O56" i="3" s="1"/>
  <c r="M57" i="3"/>
  <c r="O57" i="3" s="1"/>
  <c r="M58" i="3"/>
  <c r="O58" i="3" s="1"/>
  <c r="M59" i="3"/>
  <c r="O59" i="3" s="1"/>
  <c r="M60" i="3"/>
  <c r="O60" i="3" s="1"/>
  <c r="M61" i="3"/>
  <c r="O61" i="3" s="1"/>
  <c r="M62" i="3"/>
  <c r="O62" i="3" s="1"/>
  <c r="M63" i="3"/>
  <c r="O63" i="3" s="1"/>
  <c r="M64" i="3"/>
  <c r="O64" i="3" s="1"/>
  <c r="M65" i="3"/>
  <c r="O65" i="3" s="1"/>
  <c r="M66" i="3"/>
  <c r="O66" i="3" s="1"/>
  <c r="M67" i="3"/>
  <c r="O67" i="3" s="1"/>
  <c r="M68" i="3"/>
  <c r="O68" i="3" s="1"/>
  <c r="M69" i="3"/>
  <c r="O69" i="3" s="1"/>
  <c r="M70" i="3"/>
  <c r="O70" i="3" s="1"/>
  <c r="M71" i="3"/>
  <c r="O71" i="3" s="1"/>
  <c r="M72" i="3"/>
  <c r="O72" i="3" s="1"/>
  <c r="M73" i="3"/>
  <c r="O73" i="3" s="1"/>
  <c r="M74" i="3"/>
  <c r="O74" i="3" s="1"/>
  <c r="M75" i="3"/>
  <c r="O75" i="3" s="1"/>
  <c r="M76" i="3"/>
  <c r="O76" i="3" s="1"/>
  <c r="M77" i="3"/>
  <c r="O77" i="3" s="1"/>
  <c r="M78" i="3"/>
  <c r="O78" i="3" s="1"/>
  <c r="M79" i="3"/>
  <c r="O79" i="3" s="1"/>
  <c r="M80" i="3"/>
  <c r="O80" i="3" s="1"/>
  <c r="M81" i="3"/>
  <c r="O81" i="3" s="1"/>
  <c r="M82" i="3"/>
  <c r="O82" i="3" s="1"/>
  <c r="M83" i="3"/>
  <c r="O83" i="3" s="1"/>
  <c r="M84" i="3"/>
  <c r="O84" i="3" s="1"/>
  <c r="M85" i="3"/>
  <c r="O85" i="3" s="1"/>
  <c r="M86" i="3"/>
  <c r="O86" i="3" s="1"/>
  <c r="M87" i="3"/>
  <c r="O87" i="3" s="1"/>
  <c r="M88" i="3"/>
  <c r="O88" i="3" s="1"/>
  <c r="M89" i="3"/>
  <c r="O89" i="3" s="1"/>
  <c r="M90" i="3"/>
  <c r="O90" i="3" s="1"/>
  <c r="M91" i="3"/>
  <c r="O91" i="3" s="1"/>
  <c r="M92" i="3"/>
  <c r="O92" i="3" s="1"/>
  <c r="M93" i="3"/>
  <c r="O93" i="3" s="1"/>
  <c r="M94" i="3"/>
  <c r="O94" i="3" s="1"/>
  <c r="M95" i="3"/>
  <c r="O95" i="3" s="1"/>
  <c r="M96" i="3"/>
  <c r="O96" i="3" s="1"/>
  <c r="M97" i="3"/>
  <c r="O97" i="3" s="1"/>
  <c r="M98" i="3"/>
  <c r="O98" i="3" s="1"/>
  <c r="M99" i="3"/>
  <c r="O99" i="3" s="1"/>
  <c r="M100" i="3"/>
  <c r="O100" i="3" s="1"/>
  <c r="M101" i="3"/>
  <c r="O101" i="3" s="1"/>
  <c r="M102" i="3"/>
  <c r="O102" i="3" s="1"/>
  <c r="M103" i="3"/>
  <c r="O103" i="3" s="1"/>
  <c r="M104" i="3"/>
  <c r="O104" i="3" s="1"/>
  <c r="M105" i="3"/>
  <c r="O105" i="3" s="1"/>
  <c r="M106" i="3"/>
  <c r="O106" i="3" s="1"/>
  <c r="M107" i="3"/>
  <c r="O107" i="3" s="1"/>
  <c r="M108" i="3"/>
  <c r="O108" i="3" s="1"/>
  <c r="M109" i="3"/>
  <c r="O109" i="3" s="1"/>
  <c r="M110" i="3"/>
  <c r="O110" i="3" s="1"/>
  <c r="M111" i="3"/>
  <c r="O111" i="3" s="1"/>
  <c r="M112" i="3"/>
  <c r="O112" i="3" s="1"/>
  <c r="M113" i="3"/>
  <c r="O113" i="3" s="1"/>
  <c r="M114" i="3"/>
  <c r="O114" i="3" s="1"/>
  <c r="M115" i="3"/>
  <c r="O115" i="3" s="1"/>
  <c r="M116" i="3"/>
  <c r="O116" i="3" s="1"/>
  <c r="M117" i="3"/>
  <c r="O117" i="3" s="1"/>
  <c r="M118" i="3"/>
  <c r="O118" i="3" s="1"/>
  <c r="M119" i="3"/>
  <c r="O119" i="3" s="1"/>
  <c r="M120" i="3"/>
  <c r="O120" i="3" s="1"/>
  <c r="M121" i="3"/>
  <c r="O121" i="3" s="1"/>
  <c r="M122" i="3"/>
  <c r="O122" i="3" s="1"/>
  <c r="M123" i="3"/>
  <c r="O123" i="3" s="1"/>
  <c r="M124" i="3"/>
  <c r="O124" i="3" s="1"/>
  <c r="M125" i="3"/>
  <c r="O125" i="3" s="1"/>
  <c r="M126" i="3"/>
  <c r="O126" i="3" s="1"/>
  <c r="M127" i="3"/>
  <c r="O127" i="3" s="1"/>
  <c r="M128" i="3"/>
  <c r="O128" i="3" s="1"/>
  <c r="M129" i="3"/>
  <c r="O129" i="3" s="1"/>
  <c r="M130" i="3"/>
  <c r="O130" i="3" s="1"/>
  <c r="M131" i="3"/>
  <c r="O131" i="3" s="1"/>
  <c r="M132" i="3"/>
  <c r="O132" i="3" s="1"/>
  <c r="M133" i="3"/>
  <c r="O133" i="3" s="1"/>
  <c r="M134" i="3"/>
  <c r="O134" i="3" s="1"/>
  <c r="M135" i="3"/>
  <c r="O135" i="3" s="1"/>
  <c r="M136" i="3"/>
  <c r="O136" i="3" s="1"/>
  <c r="M137" i="3"/>
  <c r="O137" i="3" s="1"/>
  <c r="M138" i="3"/>
  <c r="O138" i="3" s="1"/>
  <c r="M139" i="3"/>
  <c r="O139" i="3" s="1"/>
  <c r="M140" i="3"/>
  <c r="O140" i="3" s="1"/>
  <c r="M141" i="3"/>
  <c r="O141" i="3" s="1"/>
  <c r="M142" i="3"/>
  <c r="O142" i="3" s="1"/>
  <c r="M143" i="3"/>
  <c r="O143" i="3" s="1"/>
  <c r="M144" i="3"/>
  <c r="O144" i="3" s="1"/>
  <c r="M145" i="3"/>
  <c r="O145" i="3" s="1"/>
  <c r="M146" i="3"/>
  <c r="O146" i="3" s="1"/>
  <c r="M147" i="3"/>
  <c r="O147" i="3" s="1"/>
  <c r="M148" i="3"/>
  <c r="O148" i="3" s="1"/>
  <c r="M149" i="3"/>
  <c r="O149" i="3" s="1"/>
  <c r="M150" i="3"/>
  <c r="O150" i="3" s="1"/>
  <c r="M151" i="3"/>
  <c r="O151" i="3" s="1"/>
  <c r="M152" i="3"/>
  <c r="O152" i="3" s="1"/>
  <c r="M153" i="3"/>
  <c r="O153" i="3" s="1"/>
  <c r="M154" i="3"/>
  <c r="O154" i="3" s="1"/>
  <c r="M155" i="3"/>
  <c r="O155" i="3" s="1"/>
  <c r="M156" i="3"/>
  <c r="O156" i="3" s="1"/>
  <c r="M157" i="3"/>
  <c r="O157" i="3" s="1"/>
  <c r="M158" i="3"/>
  <c r="O158" i="3" s="1"/>
  <c r="M159" i="3"/>
  <c r="O159" i="3" s="1"/>
  <c r="M160" i="3"/>
  <c r="O160" i="3" s="1"/>
  <c r="M161" i="3"/>
  <c r="O161" i="3" s="1"/>
  <c r="M162" i="3"/>
  <c r="O162" i="3" s="1"/>
  <c r="M163" i="3"/>
  <c r="O163" i="3" s="1"/>
  <c r="M164" i="3"/>
  <c r="O164" i="3" s="1"/>
  <c r="M165" i="3"/>
  <c r="O165" i="3" s="1"/>
  <c r="M166" i="3"/>
  <c r="O166" i="3" s="1"/>
  <c r="M167" i="3"/>
  <c r="O167" i="3" s="1"/>
  <c r="M168" i="3"/>
  <c r="O168" i="3" s="1"/>
  <c r="M169" i="3"/>
  <c r="O169" i="3" s="1"/>
  <c r="M170" i="3"/>
  <c r="O170" i="3" s="1"/>
  <c r="M171" i="3"/>
  <c r="O171" i="3" s="1"/>
  <c r="M172" i="3"/>
  <c r="O172" i="3" s="1"/>
  <c r="M173" i="3"/>
  <c r="O173" i="3" s="1"/>
  <c r="M174" i="3"/>
  <c r="O174" i="3" s="1"/>
  <c r="M175" i="3"/>
  <c r="O175" i="3" s="1"/>
  <c r="M176" i="3"/>
  <c r="O176" i="3" s="1"/>
  <c r="M177" i="3"/>
  <c r="O177" i="3" s="1"/>
  <c r="M178" i="3"/>
  <c r="O178" i="3" s="1"/>
  <c r="M179" i="3"/>
  <c r="O179" i="3" s="1"/>
  <c r="M180" i="3"/>
  <c r="O180" i="3" s="1"/>
  <c r="M181" i="3"/>
  <c r="O181" i="3" s="1"/>
  <c r="M182" i="3"/>
  <c r="O182" i="3" s="1"/>
  <c r="M183" i="3"/>
  <c r="O183" i="3" s="1"/>
  <c r="M184" i="3"/>
  <c r="O184" i="3" s="1"/>
  <c r="M185" i="3"/>
  <c r="O185" i="3" s="1"/>
  <c r="M186" i="3"/>
  <c r="O186" i="3" s="1"/>
  <c r="M187" i="3"/>
  <c r="O187" i="3" s="1"/>
  <c r="M188" i="3"/>
  <c r="O188" i="3" s="1"/>
  <c r="M189" i="3"/>
  <c r="O189" i="3" s="1"/>
  <c r="M190" i="3"/>
  <c r="O190" i="3" s="1"/>
  <c r="M191" i="3"/>
  <c r="O191" i="3" s="1"/>
  <c r="M192" i="3"/>
  <c r="O192" i="3" s="1"/>
  <c r="M193" i="3"/>
  <c r="O193" i="3" s="1"/>
  <c r="M194" i="3"/>
  <c r="O194" i="3" s="1"/>
  <c r="M195" i="3"/>
  <c r="O195" i="3" s="1"/>
  <c r="M196" i="3"/>
  <c r="O196" i="3" s="1"/>
  <c r="M197" i="3"/>
  <c r="O197" i="3" s="1"/>
  <c r="M200" i="3"/>
  <c r="O200" i="3" s="1"/>
  <c r="M9" i="3"/>
  <c r="O9" i="3" l="1"/>
  <c r="M204" i="3"/>
  <c r="J12" i="3"/>
  <c r="J13" i="3"/>
  <c r="J14" i="3"/>
  <c r="J15" i="3"/>
  <c r="J10" i="3"/>
  <c r="G28" i="2" s="1"/>
  <c r="J11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29" i="3"/>
  <c r="J30" i="3"/>
  <c r="J31" i="3"/>
  <c r="J32" i="3"/>
  <c r="J33" i="3"/>
  <c r="J34" i="3"/>
  <c r="J35" i="3"/>
  <c r="J36" i="3"/>
  <c r="J37" i="3"/>
  <c r="J38" i="3"/>
  <c r="J39" i="3"/>
  <c r="J40" i="3"/>
  <c r="J41" i="3"/>
  <c r="J42" i="3"/>
  <c r="J43" i="3"/>
  <c r="J44" i="3"/>
  <c r="J45" i="3"/>
  <c r="J46" i="3"/>
  <c r="J47" i="3"/>
  <c r="J48" i="3"/>
  <c r="J49" i="3"/>
  <c r="J50" i="3"/>
  <c r="J51" i="3"/>
  <c r="J52" i="3"/>
  <c r="J53" i="3"/>
  <c r="J54" i="3"/>
  <c r="J55" i="3"/>
  <c r="J56" i="3"/>
  <c r="J57" i="3"/>
  <c r="J58" i="3"/>
  <c r="J59" i="3"/>
  <c r="J60" i="3"/>
  <c r="J61" i="3"/>
  <c r="J62" i="3"/>
  <c r="J63" i="3"/>
  <c r="J64" i="3"/>
  <c r="J65" i="3"/>
  <c r="J66" i="3"/>
  <c r="J67" i="3"/>
  <c r="J68" i="3"/>
  <c r="J69" i="3"/>
  <c r="J70" i="3"/>
  <c r="J71" i="3"/>
  <c r="J72" i="3"/>
  <c r="J73" i="3"/>
  <c r="J74" i="3"/>
  <c r="J75" i="3"/>
  <c r="J76" i="3"/>
  <c r="J77" i="3"/>
  <c r="J78" i="3"/>
  <c r="J79" i="3"/>
  <c r="J80" i="3"/>
  <c r="J81" i="3"/>
  <c r="J82" i="3"/>
  <c r="J83" i="3"/>
  <c r="J84" i="3"/>
  <c r="J85" i="3"/>
  <c r="J86" i="3"/>
  <c r="J87" i="3"/>
  <c r="J88" i="3"/>
  <c r="J89" i="3"/>
  <c r="J90" i="3"/>
  <c r="J91" i="3"/>
  <c r="J92" i="3"/>
  <c r="J93" i="3"/>
  <c r="J94" i="3"/>
  <c r="J95" i="3"/>
  <c r="J96" i="3"/>
  <c r="J97" i="3"/>
  <c r="J98" i="3"/>
  <c r="J99" i="3"/>
  <c r="J100" i="3"/>
  <c r="J101" i="3"/>
  <c r="J102" i="3"/>
  <c r="J103" i="3"/>
  <c r="J104" i="3"/>
  <c r="J105" i="3"/>
  <c r="J106" i="3"/>
  <c r="J107" i="3"/>
  <c r="J108" i="3"/>
  <c r="J109" i="3"/>
  <c r="J110" i="3"/>
  <c r="J111" i="3"/>
  <c r="J112" i="3"/>
  <c r="J113" i="3"/>
  <c r="J114" i="3"/>
  <c r="J115" i="3"/>
  <c r="J116" i="3"/>
  <c r="J117" i="3"/>
  <c r="J118" i="3"/>
  <c r="J119" i="3"/>
  <c r="J120" i="3"/>
  <c r="J121" i="3"/>
  <c r="J122" i="3"/>
  <c r="J123" i="3"/>
  <c r="J124" i="3"/>
  <c r="J125" i="3"/>
  <c r="J126" i="3"/>
  <c r="J127" i="3"/>
  <c r="J128" i="3"/>
  <c r="J129" i="3"/>
  <c r="J130" i="3"/>
  <c r="J131" i="3"/>
  <c r="J132" i="3"/>
  <c r="J133" i="3"/>
  <c r="J134" i="3"/>
  <c r="J135" i="3"/>
  <c r="J136" i="3"/>
  <c r="J137" i="3"/>
  <c r="J138" i="3"/>
  <c r="J139" i="3"/>
  <c r="J140" i="3"/>
  <c r="J141" i="3"/>
  <c r="J142" i="3"/>
  <c r="J143" i="3"/>
  <c r="J144" i="3"/>
  <c r="J145" i="3"/>
  <c r="J146" i="3"/>
  <c r="J147" i="3"/>
  <c r="J148" i="3"/>
  <c r="J149" i="3"/>
  <c r="J150" i="3"/>
  <c r="J151" i="3"/>
  <c r="J152" i="3"/>
  <c r="J153" i="3"/>
  <c r="J154" i="3"/>
  <c r="J155" i="3"/>
  <c r="J156" i="3"/>
  <c r="J157" i="3"/>
  <c r="J158" i="3"/>
  <c r="J159" i="3"/>
  <c r="J160" i="3"/>
  <c r="J161" i="3"/>
  <c r="J162" i="3"/>
  <c r="J163" i="3"/>
  <c r="J164" i="3"/>
  <c r="J165" i="3"/>
  <c r="J166" i="3"/>
  <c r="J167" i="3"/>
  <c r="J168" i="3"/>
  <c r="J169" i="3"/>
  <c r="J170" i="3"/>
  <c r="J171" i="3"/>
  <c r="J172" i="3"/>
  <c r="J173" i="3"/>
  <c r="J174" i="3"/>
  <c r="J175" i="3"/>
  <c r="J176" i="3"/>
  <c r="J177" i="3"/>
  <c r="J178" i="3"/>
  <c r="J179" i="3"/>
  <c r="J180" i="3"/>
  <c r="J181" i="3"/>
  <c r="J182" i="3"/>
  <c r="J183" i="3"/>
  <c r="J184" i="3"/>
  <c r="J185" i="3"/>
  <c r="J186" i="3"/>
  <c r="J187" i="3"/>
  <c r="J188" i="3"/>
  <c r="J189" i="3"/>
  <c r="J190" i="3"/>
  <c r="J191" i="3"/>
  <c r="J192" i="3"/>
  <c r="J193" i="3"/>
  <c r="J194" i="3"/>
  <c r="J195" i="3"/>
  <c r="J196" i="3"/>
  <c r="J197" i="3"/>
  <c r="J200" i="3"/>
  <c r="J9" i="3"/>
  <c r="B189" i="3" l="1"/>
  <c r="B190" i="3"/>
  <c r="B191" i="3"/>
  <c r="B192" i="3"/>
  <c r="L12" i="3" l="1"/>
  <c r="L13" i="3"/>
  <c r="L14" i="3"/>
  <c r="L15" i="3"/>
  <c r="L16" i="3"/>
  <c r="L17" i="3"/>
  <c r="L18" i="3"/>
  <c r="L19" i="3"/>
  <c r="L20" i="3"/>
  <c r="L21" i="3"/>
  <c r="L22" i="3"/>
  <c r="L23" i="3"/>
  <c r="L24" i="3"/>
  <c r="L25" i="3"/>
  <c r="L26" i="3"/>
  <c r="L27" i="3"/>
  <c r="L28" i="3"/>
  <c r="L29" i="3"/>
  <c r="L30" i="3"/>
  <c r="L31" i="3"/>
  <c r="L32" i="3"/>
  <c r="L33" i="3"/>
  <c r="L34" i="3"/>
  <c r="L35" i="3"/>
  <c r="L36" i="3"/>
  <c r="L37" i="3"/>
  <c r="L38" i="3"/>
  <c r="L39" i="3"/>
  <c r="L40" i="3"/>
  <c r="L41" i="3"/>
  <c r="L42" i="3"/>
  <c r="L43" i="3"/>
  <c r="L44" i="3"/>
  <c r="L45" i="3"/>
  <c r="L46" i="3"/>
  <c r="L47" i="3"/>
  <c r="L48" i="3"/>
  <c r="L49" i="3"/>
  <c r="L50" i="3"/>
  <c r="L51" i="3"/>
  <c r="L52" i="3"/>
  <c r="L53" i="3"/>
  <c r="L54" i="3"/>
  <c r="L55" i="3"/>
  <c r="L56" i="3"/>
  <c r="L57" i="3"/>
  <c r="L58" i="3"/>
  <c r="L59" i="3"/>
  <c r="L60" i="3"/>
  <c r="L61" i="3"/>
  <c r="L62" i="3"/>
  <c r="L63" i="3"/>
  <c r="L64" i="3"/>
  <c r="L65" i="3"/>
  <c r="L66" i="3"/>
  <c r="L67" i="3"/>
  <c r="L68" i="3"/>
  <c r="L69" i="3"/>
  <c r="L70" i="3"/>
  <c r="L71" i="3"/>
  <c r="L72" i="3"/>
  <c r="L73" i="3"/>
  <c r="L74" i="3"/>
  <c r="L75" i="3"/>
  <c r="L76" i="3"/>
  <c r="L77" i="3"/>
  <c r="L78" i="3"/>
  <c r="L79" i="3"/>
  <c r="L80" i="3"/>
  <c r="L81" i="3"/>
  <c r="L82" i="3"/>
  <c r="L83" i="3"/>
  <c r="L84" i="3"/>
  <c r="L85" i="3"/>
  <c r="L86" i="3"/>
  <c r="L87" i="3"/>
  <c r="L88" i="3"/>
  <c r="L89" i="3"/>
  <c r="L90" i="3"/>
  <c r="L91" i="3"/>
  <c r="L92" i="3"/>
  <c r="L93" i="3"/>
  <c r="L94" i="3"/>
  <c r="L95" i="3"/>
  <c r="L96" i="3"/>
  <c r="L97" i="3"/>
  <c r="L98" i="3"/>
  <c r="L99" i="3"/>
  <c r="L100" i="3"/>
  <c r="L101" i="3"/>
  <c r="L102" i="3"/>
  <c r="L103" i="3"/>
  <c r="L104" i="3"/>
  <c r="L105" i="3"/>
  <c r="L106" i="3"/>
  <c r="L107" i="3"/>
  <c r="L108" i="3"/>
  <c r="L109" i="3"/>
  <c r="L110" i="3"/>
  <c r="L111" i="3"/>
  <c r="L112" i="3"/>
  <c r="L113" i="3"/>
  <c r="L114" i="3"/>
  <c r="L115" i="3"/>
  <c r="L116" i="3"/>
  <c r="L117" i="3"/>
  <c r="L118" i="3"/>
  <c r="L119" i="3"/>
  <c r="L120" i="3"/>
  <c r="L121" i="3"/>
  <c r="L122" i="3"/>
  <c r="L123" i="3"/>
  <c r="L124" i="3"/>
  <c r="L125" i="3"/>
  <c r="L126" i="3"/>
  <c r="L127" i="3"/>
  <c r="L128" i="3"/>
  <c r="L129" i="3"/>
  <c r="L130" i="3"/>
  <c r="L131" i="3"/>
  <c r="L132" i="3"/>
  <c r="L133" i="3"/>
  <c r="L134" i="3"/>
  <c r="L135" i="3"/>
  <c r="L136" i="3"/>
  <c r="L137" i="3"/>
  <c r="L138" i="3"/>
  <c r="L139" i="3"/>
  <c r="L140" i="3"/>
  <c r="L141" i="3"/>
  <c r="L142" i="3"/>
  <c r="L143" i="3"/>
  <c r="L144" i="3"/>
  <c r="L145" i="3"/>
  <c r="L146" i="3"/>
  <c r="L147" i="3"/>
  <c r="L148" i="3"/>
  <c r="L149" i="3"/>
  <c r="L150" i="3"/>
  <c r="L151" i="3"/>
  <c r="L152" i="3"/>
  <c r="L153" i="3"/>
  <c r="L154" i="3"/>
  <c r="L155" i="3"/>
  <c r="L156" i="3"/>
  <c r="L157" i="3"/>
  <c r="L158" i="3"/>
  <c r="L159" i="3"/>
  <c r="L160" i="3"/>
  <c r="L161" i="3"/>
  <c r="L162" i="3"/>
  <c r="L163" i="3"/>
  <c r="L164" i="3"/>
  <c r="L165" i="3"/>
  <c r="L166" i="3"/>
  <c r="L167" i="3"/>
  <c r="L168" i="3"/>
  <c r="L169" i="3"/>
  <c r="L170" i="3"/>
  <c r="L171" i="3"/>
  <c r="L172" i="3"/>
  <c r="L173" i="3"/>
  <c r="L174" i="3"/>
  <c r="L175" i="3"/>
  <c r="L176" i="3"/>
  <c r="L177" i="3"/>
  <c r="L178" i="3"/>
  <c r="L179" i="3"/>
  <c r="L180" i="3"/>
  <c r="L181" i="3"/>
  <c r="L182" i="3"/>
  <c r="L183" i="3"/>
  <c r="L184" i="3"/>
  <c r="L185" i="3"/>
  <c r="L186" i="3"/>
  <c r="L187" i="3"/>
  <c r="L188" i="3"/>
  <c r="L193" i="3"/>
  <c r="L194" i="3"/>
  <c r="L195" i="3"/>
  <c r="L196" i="3"/>
  <c r="L197" i="3"/>
  <c r="L200" i="3"/>
  <c r="D8" i="2"/>
  <c r="G8" i="2" s="1"/>
  <c r="L11" i="3"/>
  <c r="L10" i="3"/>
  <c r="L9" i="3"/>
  <c r="I16" i="2"/>
  <c r="I15" i="2"/>
  <c r="G4" i="2"/>
  <c r="B183" i="3" l="1"/>
  <c r="B184" i="3"/>
  <c r="B185" i="3"/>
  <c r="B186" i="3"/>
  <c r="B187" i="3"/>
  <c r="B188" i="3"/>
  <c r="B193" i="3"/>
  <c r="B194" i="3"/>
  <c r="B195" i="3"/>
  <c r="B196" i="3"/>
  <c r="H134" i="3" l="1"/>
  <c r="H86" i="3"/>
  <c r="H46" i="3"/>
  <c r="I168" i="3"/>
  <c r="I120" i="3"/>
  <c r="I72" i="3"/>
  <c r="I48" i="3"/>
  <c r="I24" i="3"/>
  <c r="H165" i="3"/>
  <c r="H125" i="3"/>
  <c r="H85" i="3"/>
  <c r="H53" i="3"/>
  <c r="H29" i="3"/>
  <c r="H13" i="3"/>
  <c r="I151" i="3"/>
  <c r="I111" i="3"/>
  <c r="I87" i="3"/>
  <c r="I63" i="3"/>
  <c r="I39" i="3"/>
  <c r="I31" i="3"/>
  <c r="I15" i="3"/>
  <c r="I183" i="3"/>
  <c r="H164" i="3"/>
  <c r="H148" i="3"/>
  <c r="H140" i="3"/>
  <c r="H132" i="3"/>
  <c r="H124" i="3"/>
  <c r="H116" i="3"/>
  <c r="H108" i="3"/>
  <c r="H100" i="3"/>
  <c r="H92" i="3"/>
  <c r="H84" i="3"/>
  <c r="H76" i="3"/>
  <c r="H68" i="3"/>
  <c r="H60" i="3"/>
  <c r="H52" i="3"/>
  <c r="H44" i="3"/>
  <c r="H36" i="3"/>
  <c r="H28" i="3"/>
  <c r="H20" i="3"/>
  <c r="H12" i="3"/>
  <c r="H181" i="3"/>
  <c r="I174" i="3"/>
  <c r="I166" i="3"/>
  <c r="I158" i="3"/>
  <c r="I150" i="3"/>
  <c r="I142" i="3"/>
  <c r="I134" i="3"/>
  <c r="I126" i="3"/>
  <c r="I118" i="3"/>
  <c r="I110" i="3"/>
  <c r="I102" i="3"/>
  <c r="I94" i="3"/>
  <c r="I86" i="3"/>
  <c r="I78" i="3"/>
  <c r="I70" i="3"/>
  <c r="I62" i="3"/>
  <c r="I54" i="3"/>
  <c r="I46" i="3"/>
  <c r="I38" i="3"/>
  <c r="I30" i="3"/>
  <c r="I22" i="3"/>
  <c r="I14" i="3"/>
  <c r="I182" i="3"/>
  <c r="H142" i="3"/>
  <c r="H94" i="3"/>
  <c r="H54" i="3"/>
  <c r="H30" i="3"/>
  <c r="H22" i="3"/>
  <c r="H14" i="3"/>
  <c r="I152" i="3"/>
  <c r="I104" i="3"/>
  <c r="I184" i="3"/>
  <c r="H141" i="3"/>
  <c r="H109" i="3"/>
  <c r="H61" i="3"/>
  <c r="I167" i="3"/>
  <c r="I135" i="3"/>
  <c r="I103" i="3"/>
  <c r="I79" i="3"/>
  <c r="I55" i="3"/>
  <c r="I175" i="3"/>
  <c r="H172" i="3"/>
  <c r="H156" i="3"/>
  <c r="H171" i="3"/>
  <c r="H163" i="3"/>
  <c r="H155" i="3"/>
  <c r="H147" i="3"/>
  <c r="H139" i="3"/>
  <c r="H131" i="3"/>
  <c r="H123" i="3"/>
  <c r="H115" i="3"/>
  <c r="H107" i="3"/>
  <c r="H99" i="3"/>
  <c r="H91" i="3"/>
  <c r="H83" i="3"/>
  <c r="H75" i="3"/>
  <c r="H67" i="3"/>
  <c r="H59" i="3"/>
  <c r="H51" i="3"/>
  <c r="H43" i="3"/>
  <c r="H35" i="3"/>
  <c r="H27" i="3"/>
  <c r="H19" i="3"/>
  <c r="H11" i="3"/>
  <c r="H188" i="3"/>
  <c r="H180" i="3"/>
  <c r="I173" i="3"/>
  <c r="I165" i="3"/>
  <c r="I157" i="3"/>
  <c r="I149" i="3"/>
  <c r="I141" i="3"/>
  <c r="I133" i="3"/>
  <c r="I125" i="3"/>
  <c r="I117" i="3"/>
  <c r="I109" i="3"/>
  <c r="I101" i="3"/>
  <c r="I93" i="3"/>
  <c r="I85" i="3"/>
  <c r="I77" i="3"/>
  <c r="I69" i="3"/>
  <c r="I61" i="3"/>
  <c r="I53" i="3"/>
  <c r="I45" i="3"/>
  <c r="I37" i="3"/>
  <c r="I29" i="3"/>
  <c r="I21" i="3"/>
  <c r="I13" i="3"/>
  <c r="I181" i="3"/>
  <c r="H150" i="3"/>
  <c r="H102" i="3"/>
  <c r="H183" i="3"/>
  <c r="I136" i="3"/>
  <c r="I88" i="3"/>
  <c r="H69" i="3"/>
  <c r="H37" i="3"/>
  <c r="I159" i="3"/>
  <c r="I119" i="3"/>
  <c r="I95" i="3"/>
  <c r="I71" i="3"/>
  <c r="I47" i="3"/>
  <c r="I23" i="3"/>
  <c r="H170" i="3"/>
  <c r="H162" i="3"/>
  <c r="H154" i="3"/>
  <c r="H146" i="3"/>
  <c r="H138" i="3"/>
  <c r="H130" i="3"/>
  <c r="H122" i="3"/>
  <c r="H114" i="3"/>
  <c r="H106" i="3"/>
  <c r="H98" i="3"/>
  <c r="H90" i="3"/>
  <c r="H82" i="3"/>
  <c r="H74" i="3"/>
  <c r="H66" i="3"/>
  <c r="H58" i="3"/>
  <c r="H50" i="3"/>
  <c r="H42" i="3"/>
  <c r="H34" i="3"/>
  <c r="H26" i="3"/>
  <c r="H18" i="3"/>
  <c r="H10" i="3"/>
  <c r="H187" i="3"/>
  <c r="H179" i="3"/>
  <c r="I172" i="3"/>
  <c r="I164" i="3"/>
  <c r="I156" i="3"/>
  <c r="I148" i="3"/>
  <c r="I140" i="3"/>
  <c r="I132" i="3"/>
  <c r="I124" i="3"/>
  <c r="I116" i="3"/>
  <c r="I108" i="3"/>
  <c r="I100" i="3"/>
  <c r="I92" i="3"/>
  <c r="I84" i="3"/>
  <c r="I76" i="3"/>
  <c r="I68" i="3"/>
  <c r="I60" i="3"/>
  <c r="I52" i="3"/>
  <c r="I44" i="3"/>
  <c r="I36" i="3"/>
  <c r="I28" i="3"/>
  <c r="I20" i="3"/>
  <c r="I12" i="3"/>
  <c r="I188" i="3"/>
  <c r="I180" i="3"/>
  <c r="H166" i="3"/>
  <c r="H118" i="3"/>
  <c r="H70" i="3"/>
  <c r="H175" i="3"/>
  <c r="I128" i="3"/>
  <c r="I80" i="3"/>
  <c r="I176" i="3"/>
  <c r="H149" i="3"/>
  <c r="H101" i="3"/>
  <c r="H182" i="3"/>
  <c r="I127" i="3"/>
  <c r="H169" i="3"/>
  <c r="H161" i="3"/>
  <c r="H153" i="3"/>
  <c r="H145" i="3"/>
  <c r="H137" i="3"/>
  <c r="H129" i="3"/>
  <c r="H121" i="3"/>
  <c r="H113" i="3"/>
  <c r="H105" i="3"/>
  <c r="H97" i="3"/>
  <c r="H89" i="3"/>
  <c r="H81" i="3"/>
  <c r="H73" i="3"/>
  <c r="H65" i="3"/>
  <c r="H57" i="3"/>
  <c r="H49" i="3"/>
  <c r="H41" i="3"/>
  <c r="H33" i="3"/>
  <c r="H25" i="3"/>
  <c r="H17" i="3"/>
  <c r="H186" i="3"/>
  <c r="H178" i="3"/>
  <c r="I171" i="3"/>
  <c r="I163" i="3"/>
  <c r="I155" i="3"/>
  <c r="I147" i="3"/>
  <c r="I139" i="3"/>
  <c r="I131" i="3"/>
  <c r="I123" i="3"/>
  <c r="I115" i="3"/>
  <c r="I107" i="3"/>
  <c r="I99" i="3"/>
  <c r="I91" i="3"/>
  <c r="I83" i="3"/>
  <c r="I75" i="3"/>
  <c r="I67" i="3"/>
  <c r="I59" i="3"/>
  <c r="I51" i="3"/>
  <c r="I43" i="3"/>
  <c r="I35" i="3"/>
  <c r="I27" i="3"/>
  <c r="I19" i="3"/>
  <c r="I11" i="3"/>
  <c r="I187" i="3"/>
  <c r="I179" i="3"/>
  <c r="H174" i="3"/>
  <c r="H126" i="3"/>
  <c r="H78" i="3"/>
  <c r="I144" i="3"/>
  <c r="I96" i="3"/>
  <c r="I56" i="3"/>
  <c r="I40" i="3"/>
  <c r="I16" i="3"/>
  <c r="H157" i="3"/>
  <c r="H117" i="3"/>
  <c r="H77" i="3"/>
  <c r="H45" i="3"/>
  <c r="H21" i="3"/>
  <c r="I143" i="3"/>
  <c r="H168" i="3"/>
  <c r="H160" i="3"/>
  <c r="H152" i="3"/>
  <c r="H144" i="3"/>
  <c r="H136" i="3"/>
  <c r="H128" i="3"/>
  <c r="H120" i="3"/>
  <c r="H112" i="3"/>
  <c r="H104" i="3"/>
  <c r="H96" i="3"/>
  <c r="H88" i="3"/>
  <c r="H80" i="3"/>
  <c r="H72" i="3"/>
  <c r="H64" i="3"/>
  <c r="H56" i="3"/>
  <c r="H48" i="3"/>
  <c r="H40" i="3"/>
  <c r="H32" i="3"/>
  <c r="H24" i="3"/>
  <c r="H16" i="3"/>
  <c r="H185" i="3"/>
  <c r="H177" i="3"/>
  <c r="I170" i="3"/>
  <c r="I162" i="3"/>
  <c r="I154" i="3"/>
  <c r="I146" i="3"/>
  <c r="I138" i="3"/>
  <c r="I130" i="3"/>
  <c r="I122" i="3"/>
  <c r="I114" i="3"/>
  <c r="I106" i="3"/>
  <c r="I98" i="3"/>
  <c r="I90" i="3"/>
  <c r="I82" i="3"/>
  <c r="I74" i="3"/>
  <c r="I66" i="3"/>
  <c r="I58" i="3"/>
  <c r="I50" i="3"/>
  <c r="I42" i="3"/>
  <c r="I34" i="3"/>
  <c r="I26" i="3"/>
  <c r="I18" i="3"/>
  <c r="I10" i="3"/>
  <c r="I186" i="3"/>
  <c r="I178" i="3"/>
  <c r="H158" i="3"/>
  <c r="H110" i="3"/>
  <c r="H62" i="3"/>
  <c r="H38" i="3"/>
  <c r="I160" i="3"/>
  <c r="I112" i="3"/>
  <c r="I64" i="3"/>
  <c r="I32" i="3"/>
  <c r="H173" i="3"/>
  <c r="H133" i="3"/>
  <c r="H93" i="3"/>
  <c r="H167" i="3"/>
  <c r="H159" i="3"/>
  <c r="H151" i="3"/>
  <c r="H143" i="3"/>
  <c r="H135" i="3"/>
  <c r="H127" i="3"/>
  <c r="H119" i="3"/>
  <c r="H111" i="3"/>
  <c r="H103" i="3"/>
  <c r="H95" i="3"/>
  <c r="H87" i="3"/>
  <c r="H79" i="3"/>
  <c r="H71" i="3"/>
  <c r="H63" i="3"/>
  <c r="H55" i="3"/>
  <c r="H47" i="3"/>
  <c r="H39" i="3"/>
  <c r="H31" i="3"/>
  <c r="H23" i="3"/>
  <c r="H15" i="3"/>
  <c r="H184" i="3"/>
  <c r="H176" i="3"/>
  <c r="I169" i="3"/>
  <c r="I161" i="3"/>
  <c r="I153" i="3"/>
  <c r="I145" i="3"/>
  <c r="I137" i="3"/>
  <c r="I129" i="3"/>
  <c r="I121" i="3"/>
  <c r="I113" i="3"/>
  <c r="I105" i="3"/>
  <c r="I97" i="3"/>
  <c r="I89" i="3"/>
  <c r="I81" i="3"/>
  <c r="I73" i="3"/>
  <c r="I65" i="3"/>
  <c r="I57" i="3"/>
  <c r="I49" i="3"/>
  <c r="I41" i="3"/>
  <c r="I33" i="3"/>
  <c r="I25" i="3"/>
  <c r="I17" i="3"/>
  <c r="I185" i="3"/>
  <c r="I177" i="3"/>
  <c r="B181" i="3"/>
  <c r="B182" i="3"/>
  <c r="B197" i="3"/>
  <c r="B200" i="3"/>
  <c r="H9" i="3" l="1"/>
  <c r="G15" i="2" s="1"/>
  <c r="I9" i="3" l="1"/>
  <c r="G16" i="2" s="1"/>
  <c r="G204" i="3" l="1"/>
  <c r="G206" i="3" s="1"/>
  <c r="R204" i="3" l="1"/>
  <c r="F204" i="3"/>
  <c r="F206" i="3" s="1"/>
  <c r="B9" i="3"/>
  <c r="G23" i="2" l="1"/>
  <c r="G29" i="2"/>
  <c r="G34" i="2" s="1"/>
  <c r="G22" i="2"/>
  <c r="G33" i="2"/>
  <c r="K204" i="3"/>
  <c r="K206" i="3" s="1"/>
  <c r="J204" i="3"/>
  <c r="J206" i="3" s="1"/>
  <c r="B180" i="3"/>
  <c r="B179" i="3"/>
  <c r="B178" i="3"/>
  <c r="B177" i="3"/>
  <c r="B176" i="3"/>
  <c r="B174" i="3"/>
  <c r="B173" i="3"/>
  <c r="B172" i="3"/>
  <c r="B171" i="3"/>
  <c r="B170" i="3"/>
  <c r="B169" i="3"/>
  <c r="B168" i="3"/>
  <c r="B167" i="3"/>
  <c r="B166" i="3"/>
  <c r="B165" i="3"/>
  <c r="B164" i="3"/>
  <c r="B163" i="3"/>
  <c r="B162" i="3"/>
  <c r="B161" i="3"/>
  <c r="B160" i="3"/>
  <c r="B159" i="3"/>
  <c r="B158" i="3"/>
  <c r="B157" i="3"/>
  <c r="B156" i="3"/>
  <c r="B155" i="3"/>
  <c r="B154" i="3"/>
  <c r="B153" i="3"/>
  <c r="B152" i="3"/>
  <c r="B151" i="3"/>
  <c r="B150" i="3"/>
  <c r="B149" i="3"/>
  <c r="B148" i="3"/>
  <c r="B147" i="3"/>
  <c r="B146" i="3"/>
  <c r="B145" i="3"/>
  <c r="B144" i="3"/>
  <c r="B143" i="3"/>
  <c r="B142" i="3"/>
  <c r="B141" i="3"/>
  <c r="B140" i="3"/>
  <c r="B139" i="3"/>
  <c r="B138" i="3"/>
  <c r="B137" i="3"/>
  <c r="B136" i="3"/>
  <c r="B135" i="3"/>
  <c r="B134" i="3"/>
  <c r="B133" i="3"/>
  <c r="B132" i="3"/>
  <c r="B99" i="3"/>
  <c r="B82" i="3"/>
  <c r="B64" i="3"/>
  <c r="B60" i="3"/>
  <c r="B40" i="3"/>
  <c r="B39" i="3"/>
  <c r="B12" i="3"/>
  <c r="B11" i="3"/>
  <c r="B131" i="3"/>
  <c r="B130" i="3"/>
  <c r="B129" i="3"/>
  <c r="B128" i="3"/>
  <c r="B127" i="3"/>
  <c r="B126" i="3"/>
  <c r="B125" i="3"/>
  <c r="B124" i="3"/>
  <c r="B123" i="3"/>
  <c r="B122" i="3"/>
  <c r="B121" i="3"/>
  <c r="B120" i="3"/>
  <c r="B119" i="3"/>
  <c r="B118" i="3"/>
  <c r="B117" i="3"/>
  <c r="B116" i="3"/>
  <c r="B115" i="3"/>
  <c r="B114" i="3"/>
  <c r="B113" i="3"/>
  <c r="B112" i="3"/>
  <c r="B111" i="3"/>
  <c r="B110" i="3"/>
  <c r="B109" i="3"/>
  <c r="B108" i="3"/>
  <c r="B107" i="3"/>
  <c r="B106" i="3"/>
  <c r="B105" i="3"/>
  <c r="B104" i="3"/>
  <c r="B103" i="3"/>
  <c r="B102" i="3"/>
  <c r="B101" i="3"/>
  <c r="B100" i="3"/>
  <c r="B98" i="3"/>
  <c r="B97" i="3"/>
  <c r="B96" i="3"/>
  <c r="B95" i="3"/>
  <c r="B94" i="3"/>
  <c r="B93" i="3"/>
  <c r="B92" i="3"/>
  <c r="B91" i="3"/>
  <c r="B90" i="3"/>
  <c r="B89" i="3"/>
  <c r="B88" i="3"/>
  <c r="B87" i="3"/>
  <c r="B86" i="3"/>
  <c r="B85" i="3"/>
  <c r="B84" i="3"/>
  <c r="B83" i="3"/>
  <c r="B81" i="3"/>
  <c r="B80" i="3"/>
  <c r="B79" i="3"/>
  <c r="B78" i="3"/>
  <c r="B77" i="3"/>
  <c r="B76" i="3"/>
  <c r="B75" i="3"/>
  <c r="B74" i="3"/>
  <c r="B73" i="3"/>
  <c r="B72" i="3"/>
  <c r="B71" i="3"/>
  <c r="B70" i="3"/>
  <c r="B69" i="3"/>
  <c r="B68" i="3"/>
  <c r="B67" i="3"/>
  <c r="B66" i="3"/>
  <c r="B65" i="3"/>
  <c r="B63" i="3"/>
  <c r="B62" i="3"/>
  <c r="B61" i="3"/>
  <c r="B59" i="3"/>
  <c r="B58" i="3"/>
  <c r="B57" i="3"/>
  <c r="B56" i="3"/>
  <c r="B55" i="3"/>
  <c r="B54" i="3"/>
  <c r="B53" i="3"/>
  <c r="B52" i="3"/>
  <c r="B51" i="3"/>
  <c r="B50" i="3"/>
  <c r="B49" i="3"/>
  <c r="B48" i="3"/>
  <c r="B47" i="3"/>
  <c r="B46" i="3"/>
  <c r="B45" i="3"/>
  <c r="B44" i="3"/>
  <c r="B43" i="3"/>
  <c r="B42" i="3"/>
  <c r="B41" i="3"/>
  <c r="B38" i="3"/>
  <c r="B37" i="3"/>
  <c r="B36" i="3"/>
  <c r="B35" i="3"/>
  <c r="B34" i="3"/>
  <c r="B33" i="3"/>
  <c r="B32" i="3"/>
  <c r="B31" i="3"/>
  <c r="B30" i="3"/>
  <c r="B29" i="3"/>
  <c r="B28" i="3"/>
  <c r="B27" i="3"/>
  <c r="B26" i="3"/>
  <c r="B25" i="3"/>
  <c r="B24" i="3"/>
  <c r="B23" i="3"/>
  <c r="B22" i="3"/>
  <c r="B21" i="3"/>
  <c r="B20" i="3"/>
  <c r="B19" i="3"/>
  <c r="B18" i="3"/>
  <c r="B17" i="3"/>
  <c r="B16" i="3"/>
  <c r="B15" i="3"/>
  <c r="B14" i="3"/>
  <c r="B13" i="3"/>
  <c r="B10" i="3"/>
  <c r="B8" i="3" l="1"/>
  <c r="N29" i="2"/>
  <c r="N34" i="2" s="1"/>
  <c r="N28" i="2"/>
  <c r="N33" i="2" s="1"/>
  <c r="N27" i="2"/>
  <c r="L27" i="2"/>
  <c r="N204" i="3" l="1"/>
  <c r="N206" i="3" l="1"/>
  <c r="I38" i="2"/>
  <c r="L38" i="2" s="1"/>
  <c r="E204" i="3" l="1"/>
  <c r="E206" i="3" s="1"/>
  <c r="M206" i="3"/>
  <c r="Q204" i="3"/>
  <c r="Q206" i="3" s="1"/>
  <c r="R206" i="3"/>
  <c r="S204" i="3"/>
  <c r="S206" i="3" s="1"/>
  <c r="T204" i="3"/>
  <c r="U204" i="3"/>
  <c r="U205" i="3" l="1"/>
  <c r="U206" i="3" s="1"/>
  <c r="T205" i="3"/>
  <c r="T206" i="3" s="1"/>
  <c r="L16" i="2"/>
  <c r="L15" i="2"/>
  <c r="I23" i="2"/>
  <c r="I22" i="2"/>
  <c r="G27" i="2"/>
  <c r="D27" i="2"/>
  <c r="I28" i="2" l="1"/>
  <c r="I33" i="2"/>
  <c r="I29" i="2"/>
  <c r="I34" i="2"/>
  <c r="I42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Andrew Konopacky</author>
  </authors>
  <commentList>
    <comment ref="X7" authorId="0" shapeId="0" xr:uid="{6EDD0FE6-C2E0-4BF9-886F-F79D835F0934}">
      <text>
        <r>
          <rPr>
            <b/>
            <sz val="9"/>
            <color indexed="81"/>
            <rFont val="Tahoma"/>
            <family val="2"/>
          </rPr>
          <t>"G:\PublicSchoolFinance\Calendars\Instructional Hours Calendars\2023-2024\2023-2024 Tracking.xlsx"</t>
        </r>
      </text>
    </comment>
  </commentList>
</comments>
</file>

<file path=xl/sharedStrings.xml><?xml version="1.0" encoding="utf-8"?>
<sst xmlns="http://schemas.openxmlformats.org/spreadsheetml/2006/main" count="1526" uniqueCount="292">
  <si>
    <t>=</t>
  </si>
  <si>
    <t>x</t>
  </si>
  <si>
    <t>SED Allowance</t>
  </si>
  <si>
    <t xml:space="preserve"> </t>
  </si>
  <si>
    <t>b.  Secondary</t>
  </si>
  <si>
    <t>a.  Elementary</t>
  </si>
  <si>
    <t>Juvenile Detention Center Tuition Equivalency</t>
  </si>
  <si>
    <t>Juvenile Detention Center Tuition Equivalency (33-1002B)</t>
  </si>
  <si>
    <t>Court-Ordered Tuition Equivalency</t>
  </si>
  <si>
    <t>Court-Ordered Tuition Equivalency (33-1002B)</t>
  </si>
  <si>
    <t>)</t>
  </si>
  <si>
    <t>+</t>
  </si>
  <si>
    <t xml:space="preserve"> (</t>
  </si>
  <si>
    <t>Exceptional Child Tuition Equivalency</t>
  </si>
  <si>
    <t>Special Education/Exceptional Child Tuition Equivalency (33-1002B)</t>
  </si>
  <si>
    <t>2.  TUITION EQUIVALENCY ALLOWANCES</t>
  </si>
  <si>
    <t>District to Agency Contract Reimbursement</t>
  </si>
  <si>
    <t>1.  EXCEPTIONAL CHILD CONTRACTS (DISTRICT TO AGENCY CONTRACTS) (33-2004)</t>
  </si>
  <si>
    <t>Juvenile Detention Center Summer Tuition Equivalency (33-1002B)</t>
  </si>
  <si>
    <t>worksheet</t>
  </si>
  <si>
    <t>rate calc</t>
  </si>
  <si>
    <t xml:space="preserve">to agency </t>
  </si>
  <si>
    <t>calculation</t>
  </si>
  <si>
    <t>from tuition</t>
  </si>
  <si>
    <t>from district</t>
  </si>
  <si>
    <t>N/A</t>
  </si>
  <si>
    <t>COSSA Academy</t>
  </si>
  <si>
    <t>Project Impact STEM Academy</t>
  </si>
  <si>
    <t>Future Public School</t>
  </si>
  <si>
    <t>Gem Prep: Meridian</t>
  </si>
  <si>
    <t>Gem Prep: Pocatello</t>
  </si>
  <si>
    <t>Pocatello Community Charter School</t>
  </si>
  <si>
    <t>North Star Charter School</t>
  </si>
  <si>
    <t>Forrest M. Bird Charter School</t>
  </si>
  <si>
    <t>Chief Tahgee Elementary Academy</t>
  </si>
  <si>
    <t>American Heritage Charter School</t>
  </si>
  <si>
    <t>Heritage Community Charter School</t>
  </si>
  <si>
    <t>STEM Charter Academy</t>
  </si>
  <si>
    <t>Heritage Academy</t>
  </si>
  <si>
    <t>Legacy Charter School</t>
  </si>
  <si>
    <t>Blackfoot Charter Community Learning Center</t>
  </si>
  <si>
    <t>Sage International School of Boise</t>
  </si>
  <si>
    <t>Monticello Montessori Charter School</t>
  </si>
  <si>
    <t>Palouse Prairie Charter School</t>
  </si>
  <si>
    <t>White Pine Charter School</t>
  </si>
  <si>
    <t>Vision Charter School</t>
  </si>
  <si>
    <t>Xavier Charter School</t>
  </si>
  <si>
    <t>Liberty Charter School</t>
  </si>
  <si>
    <t>Falcon Ridge Public Charter School</t>
  </si>
  <si>
    <t>Rolling Hills Public Charter School</t>
  </si>
  <si>
    <t>McKenna Charter School</t>
  </si>
  <si>
    <t>Victory Charter School</t>
  </si>
  <si>
    <t>Midvale</t>
  </si>
  <si>
    <t>Cambridge Joint</t>
  </si>
  <si>
    <t>Weiser</t>
  </si>
  <si>
    <t>Cascade</t>
  </si>
  <si>
    <t>McCall-Donnelly Joint</t>
  </si>
  <si>
    <t>Murtaugh Joint</t>
  </si>
  <si>
    <t>Castleford Joint</t>
  </si>
  <si>
    <t>Three Creek Joint Elementary</t>
  </si>
  <si>
    <t>Hansen</t>
  </si>
  <si>
    <t>Kimberly</t>
  </si>
  <si>
    <t>Filer</t>
  </si>
  <si>
    <t>Buhl Joint</t>
  </si>
  <si>
    <t>Twin Falls</t>
  </si>
  <si>
    <t>Teton County</t>
  </si>
  <si>
    <t>Avery</t>
  </si>
  <si>
    <t>Wallace</t>
  </si>
  <si>
    <t>Mullan</t>
  </si>
  <si>
    <t>Arbon Elementary</t>
  </si>
  <si>
    <t>Rockland</t>
  </si>
  <si>
    <t>American Falls Joint</t>
  </si>
  <si>
    <t>Fruitland</t>
  </si>
  <si>
    <t>New Plymouth</t>
  </si>
  <si>
    <t>Payette Joint</t>
  </si>
  <si>
    <t>Homedale Joint</t>
  </si>
  <si>
    <t>Bruneau-Grand View Joint</t>
  </si>
  <si>
    <t>Pleasant Valley Elementary</t>
  </si>
  <si>
    <t>Marsing Joint</t>
  </si>
  <si>
    <t>Oneida County</t>
  </si>
  <si>
    <t>Culdesac Joint</t>
  </si>
  <si>
    <t>Lapwai</t>
  </si>
  <si>
    <t>Lewiston Independent</t>
  </si>
  <si>
    <t>Minidoka County Joint</t>
  </si>
  <si>
    <t>Sugar-Salem Joint</t>
  </si>
  <si>
    <t>Madison</t>
  </si>
  <si>
    <t>Richfield</t>
  </si>
  <si>
    <t>Dietrich</t>
  </si>
  <si>
    <t>Shoshone Joint</t>
  </si>
  <si>
    <t>Highland Joint</t>
  </si>
  <si>
    <t>Kamiah Joint</t>
  </si>
  <si>
    <t>Nezperce Joint</t>
  </si>
  <si>
    <t>South Lemhi</t>
  </si>
  <si>
    <t>Salmon</t>
  </si>
  <si>
    <t>Troy</t>
  </si>
  <si>
    <t>Potlatch</t>
  </si>
  <si>
    <t>Kendrick Joint</t>
  </si>
  <si>
    <t>Genesee Joint</t>
  </si>
  <si>
    <t>Moscow Charter School</t>
  </si>
  <si>
    <t>Moscow</t>
  </si>
  <si>
    <t>Kootenai Joint</t>
  </si>
  <si>
    <t>Post Falls</t>
  </si>
  <si>
    <t>Lakeland</t>
  </si>
  <si>
    <t>Coeur d' Alene</t>
  </si>
  <si>
    <t>Valley</t>
  </si>
  <si>
    <t>Jerome Joint</t>
  </si>
  <si>
    <t>West Jefferson</t>
  </si>
  <si>
    <t>Ririe Joint</t>
  </si>
  <si>
    <t>Jefferson County Joint</t>
  </si>
  <si>
    <t>Mountain View</t>
  </si>
  <si>
    <t>Salmon River Joint</t>
  </si>
  <si>
    <t>Cottonwood Joint</t>
  </si>
  <si>
    <t>Bliss Joint</t>
  </si>
  <si>
    <t>Hagerman Joint</t>
  </si>
  <si>
    <t>Wendell</t>
  </si>
  <si>
    <t>Gooding Joint</t>
  </si>
  <si>
    <t>Payette River Technical Academy</t>
  </si>
  <si>
    <t>Emmett Independent</t>
  </si>
  <si>
    <t>Fremont County Joint</t>
  </si>
  <si>
    <t>West Side Joint</t>
  </si>
  <si>
    <t>Preston Joint</t>
  </si>
  <si>
    <t>Mountain Home</t>
  </si>
  <si>
    <t>Glenns Ferry Joint</t>
  </si>
  <si>
    <t>Prairie Elementary</t>
  </si>
  <si>
    <t>Mackay Joint</t>
  </si>
  <si>
    <t>Challis Joint</t>
  </si>
  <si>
    <t>Orofino Joint</t>
  </si>
  <si>
    <t>Clark County Joint</t>
  </si>
  <si>
    <t>Cassia County Joint</t>
  </si>
  <si>
    <t>Soda Springs Joint</t>
  </si>
  <si>
    <t>North Gem</t>
  </si>
  <si>
    <t>Grace Joint</t>
  </si>
  <si>
    <t>Vallivue</t>
  </si>
  <si>
    <t>Parma</t>
  </si>
  <si>
    <t>Melba Joint</t>
  </si>
  <si>
    <t>Notus</t>
  </si>
  <si>
    <t>Middleton</t>
  </si>
  <si>
    <t>Wilder</t>
  </si>
  <si>
    <t>Caldwell</t>
  </si>
  <si>
    <t>Gem Prep: Nampa</t>
  </si>
  <si>
    <t>Nampa</t>
  </si>
  <si>
    <t>Camas County</t>
  </si>
  <si>
    <t>Butte County</t>
  </si>
  <si>
    <t>Boundary County</t>
  </si>
  <si>
    <t>Bonneville Joint</t>
  </si>
  <si>
    <t>Swan Valley Elementary</t>
  </si>
  <si>
    <t>Idaho Falls</t>
  </si>
  <si>
    <t>Lake Pend Oreille</t>
  </si>
  <si>
    <t>West Bonner County</t>
  </si>
  <si>
    <t>Horseshoe Bend</t>
  </si>
  <si>
    <t>Basin</t>
  </si>
  <si>
    <t>Garden Valley</t>
  </si>
  <si>
    <t>Blaine County</t>
  </si>
  <si>
    <t>Shelley Joint</t>
  </si>
  <si>
    <t>Firth</t>
  </si>
  <si>
    <t>Aberdeen</t>
  </si>
  <si>
    <t>Blackfoot</t>
  </si>
  <si>
    <t>Snake River</t>
  </si>
  <si>
    <t>Plummer / Worley Joint</t>
  </si>
  <si>
    <t>St. Maries Joint</t>
  </si>
  <si>
    <t>Bear Lake County</t>
  </si>
  <si>
    <t>Pocatello</t>
  </si>
  <si>
    <t>Marsh Valley Joint</t>
  </si>
  <si>
    <t>Council</t>
  </si>
  <si>
    <t>Meadows Valley</t>
  </si>
  <si>
    <t>Kuna Joint</t>
  </si>
  <si>
    <t>Meridian Medical Arts Charter High School</t>
  </si>
  <si>
    <t>Meridian Technical Charter High School</t>
  </si>
  <si>
    <t>Boise Independent</t>
  </si>
  <si>
    <t>District/Charter Name</t>
  </si>
  <si>
    <t>RE-SORT so charters mixed in</t>
  </si>
  <si>
    <t>Complete the 20XX-20XX tuition worksheet for distribution then copy here.</t>
  </si>
  <si>
    <t>update all formulas (some overridden for that specific yr)</t>
  </si>
  <si>
    <t>Adjust tuition for four day week schools</t>
  </si>
  <si>
    <t>District / Charter #</t>
  </si>
  <si>
    <t xml:space="preserve">for payment in </t>
  </si>
  <si>
    <t>Elevate Academy</t>
  </si>
  <si>
    <t>Idaho Department of Education - Public School Finance</t>
  </si>
  <si>
    <t>School Number</t>
  </si>
  <si>
    <t>End of worksheet.</t>
  </si>
  <si>
    <t>Whitepine Joint</t>
  </si>
  <si>
    <t>Idaho Virtual Academy</t>
  </si>
  <si>
    <t>North Valley Academy</t>
  </si>
  <si>
    <t>Gem Prep: Online</t>
  </si>
  <si>
    <t>Hayden Canyon Charter School</t>
  </si>
  <si>
    <t>Doral Academy of Idaho</t>
  </si>
  <si>
    <t>Pinecrest Academy of Idaho</t>
  </si>
  <si>
    <t>Kellogg Joint</t>
  </si>
  <si>
    <t>Idaho Arts Charter School</t>
  </si>
  <si>
    <t>Compass Public Charter School</t>
  </si>
  <si>
    <t>Connor Academy</t>
  </si>
  <si>
    <t>Taylor's Crossing Public Charter School</t>
  </si>
  <si>
    <t>iSucceed Virtual High School</t>
  </si>
  <si>
    <t>Idaho Technical Career Academy</t>
  </si>
  <si>
    <t>Thomas Jefferson Charter School</t>
  </si>
  <si>
    <t>Alturas International Academy</t>
  </si>
  <si>
    <t>School District / Charter School</t>
  </si>
  <si>
    <t>West Ada Joint</t>
  </si>
  <si>
    <t>INSPIRE Connections Academy</t>
  </si>
  <si>
    <t>Idaho Science and Technology Charter School</t>
  </si>
  <si>
    <t>Idaho Connects Online (ICON)</t>
  </si>
  <si>
    <t>Kootenai Bridge Academy</t>
  </si>
  <si>
    <t>Bingham Academy</t>
  </si>
  <si>
    <t>Syringa Mountain School</t>
  </si>
  <si>
    <t>ANSER Charter School</t>
  </si>
  <si>
    <t>Pathways in Education - Nampa</t>
  </si>
  <si>
    <t>Peace Valley Charter School</t>
  </si>
  <si>
    <t>Forge International School</t>
  </si>
  <si>
    <t>FernWaters Public Charter School</t>
  </si>
  <si>
    <t>Treasure Valley Classical Academy</t>
  </si>
  <si>
    <t>Island Park Charter School</t>
  </si>
  <si>
    <t>MOSAIC</t>
  </si>
  <si>
    <t>Get updated LEA/District changes from JO and MCT</t>
  </si>
  <si>
    <t>From SPED20XX File</t>
  </si>
  <si>
    <t>From Tuition Rate Calc. File</t>
  </si>
  <si>
    <t>Review 4 day school weeks</t>
  </si>
  <si>
    <t>From Excess Cost Rate File, use final rate</t>
  </si>
  <si>
    <t>Request Fall Child Count rates from SPED and estimate current years average</t>
  </si>
  <si>
    <t>Prior year SED child Count numbers, SED payment file</t>
  </si>
  <si>
    <t>From COTUIT File</t>
  </si>
  <si>
    <t>From JUVDET20XX File - prior year</t>
  </si>
  <si>
    <t>From JUVDET20XX File - Feb Payment</t>
  </si>
  <si>
    <t>Gem Prep: Meridian North</t>
  </si>
  <si>
    <t>COTUIT</t>
  </si>
  <si>
    <t>**Data submitted for qualifying students as Emotional and Behavioral Disorder (EBD) will be used to calculate the SED distribution.</t>
  </si>
  <si>
    <t>3.  SERIOUS EMOTIONAL DISTURBANCES (SED)** ALLOWANCE (33-2005)</t>
  </si>
  <si>
    <t>Mountain Community School</t>
  </si>
  <si>
    <t>Gem Prep: Meridian South</t>
  </si>
  <si>
    <t>Elevate Academy North</t>
  </si>
  <si>
    <t>Elevate Academy Nampa</t>
  </si>
  <si>
    <t>Questions?  Please contact Andrew Konopacky at (208) 332-6846</t>
  </si>
  <si>
    <t>Gem Prep: Twin Falls</t>
  </si>
  <si>
    <t>Kootenai Classical Academy</t>
  </si>
  <si>
    <t>Promise Academy</t>
  </si>
  <si>
    <t>N</t>
  </si>
  <si>
    <t>Y</t>
  </si>
  <si>
    <t>4-Day School</t>
  </si>
  <si>
    <t xml:space="preserve">Check 4 day school weeks
</t>
  </si>
  <si>
    <t>-</t>
  </si>
  <si>
    <t>Number of SED Students Served  Above the State Average</t>
  </si>
  <si>
    <t>Update Column X</t>
  </si>
  <si>
    <t>2025-2026 ESTIMATING OTHER STATE FUNDING (Line 6 on Foundation Payment)</t>
  </si>
  <si>
    <t>Exceptional Child 
Best 28 Weeks ADA 
2025-2026 *</t>
  </si>
  <si>
    <t>Previous Year's (2024-2025) Per Pupil State Support</t>
  </si>
  <si>
    <t>*  Please review the FY 2025 Other State Funding documents on the School Finance Secure Website to reference prior year ADA values specific to your school.</t>
  </si>
  <si>
    <r>
      <rPr>
        <sz val="10"/>
        <rFont val="Calibri Light"/>
        <family val="2"/>
      </rPr>
      <t xml:space="preserve">Note: </t>
    </r>
    <r>
      <rPr>
        <i/>
        <sz val="10"/>
        <rFont val="Calibri Light"/>
        <family val="2"/>
      </rPr>
      <t>In FY 2025, only one district qualified to receive this funding.</t>
    </r>
  </si>
  <si>
    <t>No. FTE Fall 2025 Child Count</t>
  </si>
  <si>
    <t>42% of Previous Year's (2024-2025) 
Gross Tuition Rate</t>
  </si>
  <si>
    <t xml:space="preserve"> Previous Year's estimated (2024-2025)
Excess Cost Rate</t>
  </si>
  <si>
    <t>*  Please review the FY 2025 Other State Funding documents on the School Finance Secure Website to reference prior year Child Count values specific to your school.</t>
  </si>
  <si>
    <r>
      <rPr>
        <sz val="10"/>
        <rFont val="Calibri Light"/>
        <family val="2"/>
      </rPr>
      <t xml:space="preserve">Note: </t>
    </r>
    <r>
      <rPr>
        <i/>
        <sz val="10"/>
        <rFont val="Calibri Light"/>
        <family val="2"/>
      </rPr>
      <t>In FY 2025, only nine districts qualified to receive this funding.</t>
    </r>
  </si>
  <si>
    <r>
      <rPr>
        <sz val="10"/>
        <color rgb="FF0000FF"/>
        <rFont val="Arial"/>
        <family val="2"/>
      </rPr>
      <t>2024-2025</t>
    </r>
    <r>
      <rPr>
        <sz val="10"/>
        <rFont val="Arial"/>
        <family val="2"/>
      </rPr>
      <t xml:space="preserve"> Listing of School Districts and Charter Schools</t>
    </r>
  </si>
  <si>
    <r>
      <rPr>
        <sz val="10"/>
        <color rgb="FF0000FF"/>
        <rFont val="Arial"/>
        <family val="2"/>
      </rPr>
      <t>2024-2025</t>
    </r>
    <r>
      <rPr>
        <sz val="10"/>
        <rFont val="Arial"/>
        <family val="2"/>
      </rPr>
      <t xml:space="preserve"> Gross Monthly Elementary Tuition Rate</t>
    </r>
  </si>
  <si>
    <r>
      <t xml:space="preserve">Per Pupil State Support </t>
    </r>
    <r>
      <rPr>
        <sz val="10"/>
        <color rgb="FF0000FF"/>
        <rFont val="Arial"/>
        <family val="2"/>
      </rPr>
      <t>(2024-2025)</t>
    </r>
  </si>
  <si>
    <r>
      <rPr>
        <sz val="10"/>
        <color rgb="FF0000FF"/>
        <rFont val="Arial"/>
        <family val="2"/>
      </rPr>
      <t>2024-2025</t>
    </r>
    <r>
      <rPr>
        <sz val="10"/>
        <rFont val="Arial"/>
        <family val="2"/>
      </rPr>
      <t xml:space="preserve"> Gross Monthly Secondary Tuition Rate</t>
    </r>
  </si>
  <si>
    <r>
      <rPr>
        <sz val="10"/>
        <color rgb="FF0000FF"/>
        <rFont val="Arial"/>
        <family val="2"/>
      </rPr>
      <t>2024-2025</t>
    </r>
    <r>
      <rPr>
        <sz val="10"/>
        <rFont val="Arial"/>
        <family val="2"/>
      </rPr>
      <t xml:space="preserve"> Yearly Elementary Tuition Rate at 42%</t>
    </r>
  </si>
  <si>
    <r>
      <rPr>
        <sz val="10"/>
        <color rgb="FF0000FF"/>
        <rFont val="Arial"/>
        <family val="2"/>
      </rPr>
      <t>2024-2025</t>
    </r>
    <r>
      <rPr>
        <sz val="10"/>
        <rFont val="Arial"/>
        <family val="2"/>
      </rPr>
      <t xml:space="preserve"> Yearly Secondary Tuition Rate at 42%</t>
    </r>
  </si>
  <si>
    <r>
      <rPr>
        <sz val="10"/>
        <color rgb="FF0000FF"/>
        <rFont val="Arial"/>
        <family val="2"/>
      </rPr>
      <t>2024-2025</t>
    </r>
    <r>
      <rPr>
        <sz val="10"/>
        <rFont val="Arial"/>
        <family val="2"/>
      </rPr>
      <t xml:space="preserve"> Daily Elementary Tuition Rate at 42%</t>
    </r>
  </si>
  <si>
    <r>
      <rPr>
        <sz val="10"/>
        <color rgb="FF0000FF"/>
        <rFont val="Arial"/>
        <family val="2"/>
      </rPr>
      <t>2024-2025</t>
    </r>
    <r>
      <rPr>
        <sz val="10"/>
        <rFont val="Arial"/>
        <family val="2"/>
      </rPr>
      <t xml:space="preserve"> Daily Secondary Tuition Rate at 42%</t>
    </r>
  </si>
  <si>
    <r>
      <t>Previous Year's (</t>
    </r>
    <r>
      <rPr>
        <sz val="10"/>
        <color rgb="FF0000FF"/>
        <rFont val="Arial"/>
        <family val="2"/>
      </rPr>
      <t>2024-2025</t>
    </r>
    <r>
      <rPr>
        <sz val="10"/>
        <rFont val="Arial"/>
        <family val="2"/>
      </rPr>
      <t>) Estimated Excess Cost Rate</t>
    </r>
  </si>
  <si>
    <r>
      <t xml:space="preserve">Fall </t>
    </r>
    <r>
      <rPr>
        <sz val="10"/>
        <color rgb="FF0000FF"/>
        <rFont val="Arial"/>
        <family val="2"/>
      </rPr>
      <t>2024</t>
    </r>
    <r>
      <rPr>
        <sz val="10"/>
        <rFont val="Arial"/>
        <family val="2"/>
      </rPr>
      <t xml:space="preserve"> SED State SED Avg.</t>
    </r>
  </si>
  <si>
    <r>
      <t xml:space="preserve">Fall </t>
    </r>
    <r>
      <rPr>
        <sz val="10"/>
        <color rgb="FF0000FF"/>
        <rFont val="Arial"/>
        <family val="2"/>
      </rPr>
      <t>2024</t>
    </r>
    <r>
      <rPr>
        <sz val="10"/>
        <rFont val="Arial"/>
        <family val="2"/>
      </rPr>
      <t xml:space="preserve"> Enrollment</t>
    </r>
  </si>
  <si>
    <r>
      <t xml:space="preserve">Fall </t>
    </r>
    <r>
      <rPr>
        <sz val="10"/>
        <color rgb="FF0000FF"/>
        <rFont val="Arial"/>
        <family val="2"/>
      </rPr>
      <t>2024</t>
    </r>
    <r>
      <rPr>
        <sz val="10"/>
        <rFont val="Arial"/>
        <family val="2"/>
      </rPr>
      <t xml:space="preserve"> Enrollment x State Average SED %</t>
    </r>
  </si>
  <si>
    <r>
      <t>Ct Ordered days (</t>
    </r>
    <r>
      <rPr>
        <sz val="10"/>
        <color rgb="FF0000FF"/>
        <rFont val="Arial"/>
        <family val="2"/>
      </rPr>
      <t>2023-2024</t>
    </r>
    <r>
      <rPr>
        <sz val="10"/>
        <rFont val="Arial"/>
        <family val="2"/>
      </rPr>
      <t>) ELEM</t>
    </r>
  </si>
  <si>
    <r>
      <t xml:space="preserve">Ct Ordered days </t>
    </r>
    <r>
      <rPr>
        <sz val="10"/>
        <color rgb="FF0000FF"/>
        <rFont val="Arial"/>
        <family val="2"/>
      </rPr>
      <t>(2023-2024)</t>
    </r>
    <r>
      <rPr>
        <sz val="10"/>
        <rFont val="Arial"/>
        <family val="2"/>
      </rPr>
      <t xml:space="preserve"> SECON</t>
    </r>
  </si>
  <si>
    <r>
      <t>Juv Det days (</t>
    </r>
    <r>
      <rPr>
        <sz val="10"/>
        <color rgb="FF0000FF"/>
        <rFont val="Arial"/>
        <family val="2"/>
      </rPr>
      <t>2023-2024</t>
    </r>
    <r>
      <rPr>
        <sz val="10"/>
        <rFont val="Arial"/>
        <family val="2"/>
      </rPr>
      <t>) ELEM</t>
    </r>
  </si>
  <si>
    <r>
      <t>Juv Det days (</t>
    </r>
    <r>
      <rPr>
        <sz val="10"/>
        <color rgb="FF0000FF"/>
        <rFont val="Arial"/>
        <family val="2"/>
      </rPr>
      <t>2023-2024</t>
    </r>
    <r>
      <rPr>
        <sz val="10"/>
        <rFont val="Arial"/>
        <family val="2"/>
      </rPr>
      <t>) SECON</t>
    </r>
  </si>
  <si>
    <r>
      <t>Juv Det SUMMER days (</t>
    </r>
    <r>
      <rPr>
        <sz val="10"/>
        <color rgb="FF0000FF"/>
        <rFont val="Arial"/>
        <family val="2"/>
      </rPr>
      <t>2023</t>
    </r>
    <r>
      <rPr>
        <sz val="10"/>
        <rFont val="Arial"/>
        <family val="2"/>
      </rPr>
      <t>) ELEM</t>
    </r>
  </si>
  <si>
    <r>
      <t>Juv Det SUMMER days (</t>
    </r>
    <r>
      <rPr>
        <sz val="10"/>
        <color rgb="FF0000FF"/>
        <rFont val="Arial"/>
        <family val="2"/>
      </rPr>
      <t>2023</t>
    </r>
    <r>
      <rPr>
        <sz val="10"/>
        <rFont val="Arial"/>
        <family val="2"/>
      </rPr>
      <t>) SECON</t>
    </r>
  </si>
  <si>
    <t>Coeur d'Alene Charter Academy</t>
  </si>
  <si>
    <t>Alturas Preparatory Academy</t>
  </si>
  <si>
    <t>RISE Charter School</t>
  </si>
  <si>
    <t>Cardinal Academy</t>
  </si>
  <si>
    <t>Pinecrest Academy Of Lewiston</t>
  </si>
  <si>
    <t>Elevate Academy East Idaho</t>
  </si>
  <si>
    <t>Idaho Novus Classical Academy</t>
  </si>
  <si>
    <t>Pathways In Education - West Ada</t>
  </si>
  <si>
    <t>Idaho Home Learning Academy</t>
  </si>
  <si>
    <t>ESTIMATED OTHER STATE FUNDING FOR 2025-2026:</t>
  </si>
  <si>
    <t xml:space="preserve"> Days Present in 
2025-2026</t>
  </si>
  <si>
    <t>42% of Previous Year's (2024-2025) Gross 
Daily Tuition Rate</t>
  </si>
  <si>
    <t xml:space="preserve">Days Present for the 2023-2024 School Year </t>
  </si>
  <si>
    <t>Actual days present in 2025-2026 will be used</t>
  </si>
  <si>
    <t>FY 2026</t>
  </si>
  <si>
    <t>Actual 2025 summer attend. will be used</t>
  </si>
  <si>
    <r>
      <t xml:space="preserve">Days Present for the 2024 </t>
    </r>
    <r>
      <rPr>
        <b/>
        <sz val="9"/>
        <rFont val="Calibri Light"/>
        <family val="2"/>
      </rPr>
      <t xml:space="preserve">Summer </t>
    </r>
    <r>
      <rPr>
        <sz val="9"/>
        <rFont val="Calibri Light"/>
        <family val="2"/>
      </rPr>
      <t xml:space="preserve">Session </t>
    </r>
  </si>
  <si>
    <r>
      <t xml:space="preserve"> Days Present for the 2025 </t>
    </r>
    <r>
      <rPr>
        <b/>
        <sz val="10"/>
        <rFont val="Calibri Light"/>
        <family val="2"/>
      </rPr>
      <t>Summer Session</t>
    </r>
  </si>
  <si>
    <t>1/2 of 42% of Prev. Year's (2024-2025) Gross Daily Tuition Rate</t>
  </si>
  <si>
    <r>
      <t xml:space="preserve">Number SED Students Reported on 
Fall 2024 Child Count </t>
    </r>
    <r>
      <rPr>
        <sz val="10"/>
        <rFont val="Calibri Light"/>
        <family val="2"/>
      </rPr>
      <t>*</t>
    </r>
  </si>
  <si>
    <t>Fall 2024 Enrollment x Percentage of State SED Average</t>
  </si>
  <si>
    <t>Previous Year's Estimated
(2024-2025) 
Excess Cost Rate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</si>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</sst>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000"/>
    <numFmt numFmtId="166" formatCode="_(* #,##0.0_);_(* \(#,##0.0\);_(* &quot;-&quot;??_);_(@_)"/>
    <numFmt numFmtId="167" formatCode="_(* #,##0_);_(* \(#,##0\);_(* &quot;-&quot;??_);_(@_)"/>
    <numFmt numFmtId="168" formatCode="0.0000%"/>
  </numFmts>
  <fonts count="34" x14ac:knownFonts="1">
    <font>
      <sz val="10"/>
      <name val="Arial"/>
      <family val="2"/>
    </font>
    <font>
      <sz val="10"/>
      <name val="Arial"/>
      <family val="2"/>
    </font>
    <font>
      <sz val="10"/>
      <name val="Helv"/>
    </font>
    <font>
      <sz val="12"/>
      <name val="Helv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5"/>
      <color theme="3"/>
      <name val="Calibri Light"/>
      <family val="2"/>
    </font>
    <font>
      <b/>
      <sz val="13"/>
      <name val="Calibri Light"/>
      <family val="2"/>
    </font>
    <font>
      <sz val="10"/>
      <name val="Calibri Light"/>
      <family val="2"/>
    </font>
    <font>
      <b/>
      <sz val="13"/>
      <color theme="3"/>
      <name val="Calibri Light"/>
      <family val="2"/>
    </font>
    <font>
      <b/>
      <sz val="10"/>
      <name val="Calibri Light"/>
      <family val="2"/>
    </font>
    <font>
      <b/>
      <sz val="11"/>
      <color theme="3"/>
      <name val="Calibri Light"/>
      <family val="2"/>
    </font>
    <font>
      <sz val="10"/>
      <name val="Arial"/>
      <family val="2"/>
    </font>
    <font>
      <sz val="10"/>
      <color indexed="12"/>
      <name val="Arial"/>
      <family val="2"/>
    </font>
    <font>
      <sz val="10"/>
      <color rgb="FF0000FF"/>
      <name val="Arial"/>
      <family val="2"/>
    </font>
    <font>
      <sz val="10"/>
      <color rgb="FFFF0000"/>
      <name val="Arial"/>
      <family val="2"/>
    </font>
    <font>
      <b/>
      <sz val="12"/>
      <color theme="3"/>
      <name val="Calibri Light"/>
      <family val="2"/>
    </font>
    <font>
      <sz val="10"/>
      <color rgb="FF0000FF"/>
      <name val="Calibri Light"/>
      <family val="2"/>
    </font>
    <font>
      <sz val="13"/>
      <name val="Calibri Light"/>
      <family val="2"/>
    </font>
    <font>
      <b/>
      <sz val="12"/>
      <name val="Calibri Light"/>
      <family val="2"/>
    </font>
    <font>
      <sz val="12"/>
      <name val="Calibri Light"/>
      <family val="2"/>
    </font>
    <font>
      <sz val="9"/>
      <name val="Calibri Light"/>
      <family val="2"/>
    </font>
    <font>
      <b/>
      <sz val="15"/>
      <color theme="0"/>
      <name val="Calibri Light"/>
      <family val="2"/>
    </font>
    <font>
      <sz val="8"/>
      <name val="Calibri Light"/>
      <family val="2"/>
    </font>
    <font>
      <b/>
      <sz val="9"/>
      <name val="Calibri Light"/>
      <family val="2"/>
    </font>
    <font>
      <i/>
      <sz val="11"/>
      <name val="Calibri Light"/>
      <family val="2"/>
    </font>
    <font>
      <sz val="10"/>
      <color theme="0"/>
      <name val="Arial"/>
      <family val="2"/>
    </font>
    <font>
      <i/>
      <sz val="10"/>
      <name val="Calibri Light"/>
      <family val="2"/>
    </font>
    <font>
      <b/>
      <sz val="11"/>
      <color rgb="FF0070C0"/>
      <name val="Calibri Light"/>
      <family val="2"/>
    </font>
    <font>
      <sz val="10"/>
      <color rgb="FFC00000"/>
      <name val="Arial"/>
      <family val="2"/>
    </font>
    <font>
      <b/>
      <sz val="9"/>
      <color indexed="81"/>
      <name val="Tahoma"/>
      <family val="2"/>
    </font>
    <font>
      <b/>
      <i/>
      <sz val="11"/>
      <color theme="3"/>
      <name val="Calibri Light"/>
      <family val="2"/>
    </font>
    <font>
      <i/>
      <sz val="12"/>
      <color theme="3"/>
      <name val="Calibri Light"/>
      <family val="2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B05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5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44" fontId="1" fillId="0" borderId="0" applyFont="0" applyFill="0" applyBorder="0" applyAlignment="0" applyProtection="0"/>
    <xf numFmtId="0" fontId="1" fillId="0" borderId="0"/>
    <xf numFmtId="0" fontId="3" fillId="0" borderId="0"/>
    <xf numFmtId="0" fontId="2" fillId="0" borderId="0"/>
    <xf numFmtId="9" fontId="1" fillId="0" borderId="0" applyFont="0" applyFill="0" applyBorder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6" fillId="0" borderId="4" applyNumberFormat="0" applyFill="0" applyAlignment="0" applyProtection="0"/>
    <xf numFmtId="43" fontId="1" fillId="0" borderId="0" applyFont="0" applyFill="0" applyBorder="0" applyAlignment="0" applyProtection="0"/>
    <xf numFmtId="0" fontId="13" fillId="0" borderId="0"/>
    <xf numFmtId="44" fontId="1" fillId="0" borderId="0" applyFont="0" applyFill="0" applyBorder="0" applyAlignment="0" applyProtection="0"/>
  </cellStyleXfs>
  <cellXfs count="119">
    <xf numFmtId="0" fontId="0" fillId="0" borderId="0" xfId="0"/>
    <xf numFmtId="0" fontId="8" fillId="0" borderId="0" xfId="0" applyFont="1"/>
    <xf numFmtId="0" fontId="9" fillId="0" borderId="0" xfId="0" applyFont="1"/>
    <xf numFmtId="0" fontId="10" fillId="0" borderId="0" xfId="10" applyFont="1" applyFill="1" applyBorder="1"/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11" fillId="0" borderId="0" xfId="0" applyFont="1"/>
    <xf numFmtId="0" fontId="12" fillId="0" borderId="0" xfId="11" applyFont="1" applyFill="1" applyBorder="1"/>
    <xf numFmtId="0" fontId="9" fillId="0" borderId="0" xfId="0" applyFont="1" applyAlignment="1">
      <alignment vertical="center" wrapText="1"/>
    </xf>
    <xf numFmtId="0" fontId="9" fillId="0" borderId="0" xfId="0" quotePrefix="1" applyFont="1" applyAlignment="1">
      <alignment horizontal="center"/>
    </xf>
    <xf numFmtId="0" fontId="13" fillId="0" borderId="0" xfId="13"/>
    <xf numFmtId="0" fontId="1" fillId="0" borderId="0" xfId="13" applyFont="1"/>
    <xf numFmtId="164" fontId="13" fillId="0" borderId="0" xfId="13" applyNumberFormat="1"/>
    <xf numFmtId="0" fontId="14" fillId="0" borderId="0" xfId="13" applyFont="1" applyAlignment="1">
      <alignment horizontal="right"/>
    </xf>
    <xf numFmtId="0" fontId="14" fillId="0" borderId="0" xfId="13" applyFont="1"/>
    <xf numFmtId="4" fontId="14" fillId="0" borderId="0" xfId="13" applyNumberFormat="1" applyFont="1"/>
    <xf numFmtId="4" fontId="13" fillId="0" borderId="0" xfId="13" applyNumberFormat="1" applyAlignment="1">
      <alignment horizontal="right"/>
    </xf>
    <xf numFmtId="4" fontId="14" fillId="0" borderId="0" xfId="13" applyNumberFormat="1" applyFont="1" applyAlignment="1">
      <alignment horizontal="right"/>
    </xf>
    <xf numFmtId="165" fontId="14" fillId="0" borderId="0" xfId="13" applyNumberFormat="1" applyFont="1"/>
    <xf numFmtId="4" fontId="13" fillId="0" borderId="0" xfId="13" applyNumberFormat="1"/>
    <xf numFmtId="165" fontId="14" fillId="0" borderId="0" xfId="13" applyNumberFormat="1" applyFont="1" applyAlignment="1">
      <alignment horizontal="left"/>
    </xf>
    <xf numFmtId="0" fontId="17" fillId="0" borderId="0" xfId="9" applyFont="1" applyFill="1" applyBorder="1" applyAlignment="1"/>
    <xf numFmtId="0" fontId="10" fillId="0" borderId="0" xfId="9" applyFont="1" applyFill="1" applyBorder="1" applyAlignment="1"/>
    <xf numFmtId="0" fontId="19" fillId="0" borderId="0" xfId="0" applyFont="1"/>
    <xf numFmtId="0" fontId="17" fillId="0" borderId="1" xfId="9" applyFont="1" applyFill="1" applyBorder="1" applyAlignment="1"/>
    <xf numFmtId="0" fontId="20" fillId="0" borderId="1" xfId="0" applyFont="1" applyBorder="1"/>
    <xf numFmtId="0" fontId="21" fillId="0" borderId="0" xfId="0" applyFont="1"/>
    <xf numFmtId="0" fontId="9" fillId="0" borderId="5" xfId="0" applyFont="1" applyBorder="1" applyAlignment="1">
      <alignment horizontal="center" vertical="center" wrapText="1"/>
    </xf>
    <xf numFmtId="0" fontId="22" fillId="0" borderId="6" xfId="0" applyFont="1" applyBorder="1" applyAlignment="1">
      <alignment horizontal="center" wrapText="1"/>
    </xf>
    <xf numFmtId="0" fontId="22" fillId="0" borderId="8" xfId="0" applyFont="1" applyBorder="1" applyAlignment="1">
      <alignment horizontal="center" vertical="center"/>
    </xf>
    <xf numFmtId="0" fontId="22" fillId="0" borderId="7" xfId="0" applyFont="1" applyBorder="1" applyAlignment="1">
      <alignment horizontal="center" vertical="top"/>
    </xf>
    <xf numFmtId="0" fontId="9" fillId="0" borderId="6" xfId="0" applyFont="1" applyBorder="1" applyAlignment="1">
      <alignment horizontal="center" wrapText="1"/>
    </xf>
    <xf numFmtId="0" fontId="22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wrapText="1"/>
    </xf>
    <xf numFmtId="0" fontId="7" fillId="0" borderId="0" xfId="9" applyFont="1" applyFill="1" applyBorder="1" applyAlignment="1">
      <alignment horizontal="centerContinuous"/>
    </xf>
    <xf numFmtId="0" fontId="8" fillId="0" borderId="0" xfId="0" applyFont="1" applyAlignment="1">
      <alignment horizontal="centerContinuous"/>
    </xf>
    <xf numFmtId="0" fontId="9" fillId="0" borderId="0" xfId="0" applyFont="1" applyAlignment="1">
      <alignment horizontal="centerContinuous"/>
    </xf>
    <xf numFmtId="0" fontId="23" fillId="0" borderId="0" xfId="9" applyFont="1" applyFill="1" applyBorder="1" applyAlignment="1">
      <alignment horizontal="centerContinuous"/>
    </xf>
    <xf numFmtId="0" fontId="9" fillId="0" borderId="8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top"/>
    </xf>
    <xf numFmtId="0" fontId="0" fillId="0" borderId="0" xfId="13" applyFont="1" applyAlignment="1">
      <alignment horizontal="center" wrapText="1"/>
    </xf>
    <xf numFmtId="0" fontId="26" fillId="0" borderId="0" xfId="0" applyFont="1"/>
    <xf numFmtId="0" fontId="13" fillId="0" borderId="0" xfId="13" applyAlignment="1">
      <alignment horizontal="left" wrapText="1"/>
    </xf>
    <xf numFmtId="0" fontId="16" fillId="0" borderId="0" xfId="13" applyFont="1"/>
    <xf numFmtId="165" fontId="1" fillId="0" borderId="0" xfId="13" applyNumberFormat="1" applyFont="1" applyAlignment="1">
      <alignment horizontal="center"/>
    </xf>
    <xf numFmtId="165" fontId="1" fillId="0" borderId="0" xfId="13" quotePrefix="1" applyNumberFormat="1" applyFont="1" applyAlignment="1">
      <alignment horizontal="left"/>
    </xf>
    <xf numFmtId="165" fontId="1" fillId="0" borderId="0" xfId="13" applyNumberFormat="1" applyFont="1"/>
    <xf numFmtId="165" fontId="1" fillId="0" borderId="0" xfId="13" applyNumberFormat="1" applyFont="1" applyAlignment="1">
      <alignment horizontal="left"/>
    </xf>
    <xf numFmtId="0" fontId="27" fillId="0" borderId="0" xfId="13" applyFont="1"/>
    <xf numFmtId="0" fontId="17" fillId="3" borderId="1" xfId="9" applyFont="1" applyFill="1" applyBorder="1" applyAlignment="1" applyProtection="1">
      <alignment horizontal="center"/>
      <protection locked="0"/>
    </xf>
    <xf numFmtId="43" fontId="9" fillId="0" borderId="0" xfId="12" applyFont="1" applyFill="1" applyBorder="1"/>
    <xf numFmtId="43" fontId="9" fillId="0" borderId="0" xfId="12" applyFont="1" applyFill="1" applyBorder="1" applyAlignment="1">
      <alignment horizontal="right" vertical="center"/>
    </xf>
    <xf numFmtId="43" fontId="9" fillId="0" borderId="10" xfId="12" applyFont="1" applyFill="1" applyBorder="1"/>
    <xf numFmtId="43" fontId="10" fillId="0" borderId="0" xfId="12" applyFont="1" applyFill="1" applyBorder="1" applyAlignment="1">
      <alignment horizontal="right"/>
    </xf>
    <xf numFmtId="0" fontId="10" fillId="0" borderId="9" xfId="10" applyFont="1" applyFill="1" applyBorder="1"/>
    <xf numFmtId="0" fontId="9" fillId="0" borderId="10" xfId="0" applyFont="1" applyBorder="1" applyAlignment="1">
      <alignment horizontal="center"/>
    </xf>
    <xf numFmtId="0" fontId="9" fillId="0" borderId="10" xfId="0" applyFont="1" applyBorder="1"/>
    <xf numFmtId="0" fontId="0" fillId="0" borderId="0" xfId="13" applyFont="1"/>
    <xf numFmtId="43" fontId="13" fillId="0" borderId="0" xfId="12" applyFont="1"/>
    <xf numFmtId="165" fontId="0" fillId="0" borderId="0" xfId="13" applyNumberFormat="1" applyFont="1"/>
    <xf numFmtId="0" fontId="22" fillId="0" borderId="0" xfId="0" applyFont="1" applyAlignment="1">
      <alignment horizontal="center" vertical="top"/>
    </xf>
    <xf numFmtId="4" fontId="0" fillId="0" borderId="0" xfId="13" applyNumberFormat="1" applyFont="1"/>
    <xf numFmtId="0" fontId="13" fillId="0" borderId="0" xfId="13" applyAlignment="1">
      <alignment horizontal="center"/>
    </xf>
    <xf numFmtId="0" fontId="0" fillId="0" borderId="0" xfId="13" applyFont="1" applyAlignment="1">
      <alignment horizontal="center"/>
    </xf>
    <xf numFmtId="0" fontId="0" fillId="0" borderId="0" xfId="13" applyFont="1" applyAlignment="1">
      <alignment horizontal="left"/>
    </xf>
    <xf numFmtId="0" fontId="9" fillId="0" borderId="0" xfId="0" applyFont="1" applyAlignment="1">
      <alignment vertical="top"/>
    </xf>
    <xf numFmtId="0" fontId="28" fillId="0" borderId="0" xfId="0" applyFont="1" applyAlignment="1">
      <alignment vertical="top"/>
    </xf>
    <xf numFmtId="0" fontId="9" fillId="0" borderId="0" xfId="0" applyFont="1" applyAlignment="1">
      <alignment horizontal="right" vertical="top"/>
    </xf>
    <xf numFmtId="43" fontId="9" fillId="0" borderId="0" xfId="12" applyFont="1" applyFill="1" applyBorder="1" applyAlignment="1">
      <alignment vertical="top"/>
    </xf>
    <xf numFmtId="0" fontId="9" fillId="0" borderId="0" xfId="0" quotePrefix="1" applyFont="1" applyAlignment="1">
      <alignment horizontal="center" vertical="top"/>
    </xf>
    <xf numFmtId="0" fontId="14" fillId="0" borderId="1" xfId="13" applyFont="1" applyBorder="1"/>
    <xf numFmtId="4" fontId="15" fillId="0" borderId="1" xfId="13" applyNumberFormat="1" applyFont="1" applyBorder="1"/>
    <xf numFmtId="39" fontId="14" fillId="0" borderId="1" xfId="12" applyNumberFormat="1" applyFont="1" applyFill="1" applyBorder="1" applyAlignment="1">
      <alignment horizontal="right"/>
    </xf>
    <xf numFmtId="0" fontId="16" fillId="0" borderId="0" xfId="13" applyFont="1" applyAlignment="1">
      <alignment wrapText="1"/>
    </xf>
    <xf numFmtId="43" fontId="0" fillId="0" borderId="0" xfId="12" applyFont="1" applyFill="1" applyAlignment="1">
      <alignment wrapText="1"/>
    </xf>
    <xf numFmtId="0" fontId="0" fillId="0" borderId="0" xfId="13" applyFont="1" applyAlignment="1">
      <alignment wrapText="1"/>
    </xf>
    <xf numFmtId="164" fontId="0" fillId="0" borderId="0" xfId="13" applyNumberFormat="1" applyFont="1" applyAlignment="1">
      <alignment wrapText="1"/>
    </xf>
    <xf numFmtId="43" fontId="16" fillId="0" borderId="0" xfId="12" applyFont="1" applyFill="1" applyAlignment="1">
      <alignment horizontal="center"/>
    </xf>
    <xf numFmtId="43" fontId="14" fillId="0" borderId="0" xfId="12" applyFont="1" applyFill="1" applyAlignment="1">
      <alignment horizontal="right"/>
    </xf>
    <xf numFmtId="43" fontId="14" fillId="0" borderId="0" xfId="12" quotePrefix="1" applyFont="1" applyFill="1" applyAlignment="1">
      <alignment horizontal="right"/>
    </xf>
    <xf numFmtId="164" fontId="14" fillId="0" borderId="0" xfId="13" applyNumberFormat="1" applyFont="1" applyAlignment="1">
      <alignment horizontal="right"/>
    </xf>
    <xf numFmtId="164" fontId="14" fillId="2" borderId="0" xfId="13" applyNumberFormat="1" applyFont="1" applyFill="1" applyAlignment="1">
      <alignment horizontal="right"/>
    </xf>
    <xf numFmtId="0" fontId="22" fillId="0" borderId="5" xfId="0" applyFont="1" applyBorder="1" applyAlignment="1">
      <alignment horizontal="center" vertical="center" wrapText="1"/>
    </xf>
    <xf numFmtId="166" fontId="18" fillId="3" borderId="1" xfId="12" applyNumberFormat="1" applyFont="1" applyFill="1" applyBorder="1" applyAlignment="1" applyProtection="1">
      <alignment horizontal="center"/>
      <protection locked="0"/>
    </xf>
    <xf numFmtId="43" fontId="9" fillId="0" borderId="1" xfId="12" applyFont="1" applyFill="1" applyBorder="1" applyAlignment="1">
      <alignment horizontal="center"/>
    </xf>
    <xf numFmtId="43" fontId="9" fillId="0" borderId="1" xfId="0" applyNumberFormat="1" applyFont="1" applyBorder="1" applyAlignment="1">
      <alignment horizontal="center"/>
    </xf>
    <xf numFmtId="167" fontId="18" fillId="3" borderId="1" xfId="12" applyNumberFormat="1" applyFont="1" applyFill="1" applyBorder="1" applyAlignment="1" applyProtection="1">
      <alignment horizontal="center"/>
      <protection locked="0"/>
    </xf>
    <xf numFmtId="166" fontId="9" fillId="0" borderId="5" xfId="12" applyNumberFormat="1" applyFont="1" applyFill="1" applyBorder="1" applyAlignment="1">
      <alignment horizontal="center" vertical="center"/>
    </xf>
    <xf numFmtId="0" fontId="9" fillId="0" borderId="10" xfId="0" applyFont="1" applyBorder="1" applyAlignment="1">
      <alignment horizontal="centerContinuous"/>
    </xf>
    <xf numFmtId="0" fontId="9" fillId="0" borderId="11" xfId="0" applyFont="1" applyBorder="1" applyAlignment="1">
      <alignment horizontal="centerContinuous"/>
    </xf>
    <xf numFmtId="44" fontId="29" fillId="0" borderId="10" xfId="14" applyFont="1" applyFill="1" applyBorder="1" applyAlignment="1">
      <alignment horizontal="centerContinuous" vertical="center"/>
    </xf>
    <xf numFmtId="0" fontId="28" fillId="0" borderId="0" xfId="0" applyFont="1"/>
    <xf numFmtId="43" fontId="13" fillId="0" borderId="0" xfId="13" applyNumberFormat="1"/>
    <xf numFmtId="165" fontId="14" fillId="0" borderId="0" xfId="0" applyNumberFormat="1" applyFont="1" applyAlignment="1">
      <alignment horizontal="center"/>
    </xf>
    <xf numFmtId="4" fontId="1" fillId="0" borderId="0" xfId="13" applyNumberFormat="1" applyFont="1" applyAlignment="1">
      <alignment horizontal="right"/>
    </xf>
    <xf numFmtId="166" fontId="18" fillId="0" borderId="0" xfId="12" applyNumberFormat="1" applyFont="1" applyFill="1" applyBorder="1" applyAlignment="1" applyProtection="1">
      <alignment horizontal="center"/>
      <protection locked="0"/>
    </xf>
    <xf numFmtId="0" fontId="22" fillId="0" borderId="0" xfId="0" applyFont="1" applyAlignment="1">
      <alignment horizontal="center" wrapText="1"/>
    </xf>
    <xf numFmtId="0" fontId="15" fillId="0" borderId="0" xfId="13" applyFont="1" applyAlignment="1">
      <alignment horizontal="center"/>
    </xf>
    <xf numFmtId="0" fontId="13" fillId="4" borderId="0" xfId="13" applyFill="1"/>
    <xf numFmtId="0" fontId="0" fillId="4" borderId="0" xfId="0" applyFill="1"/>
    <xf numFmtId="168" fontId="14" fillId="0" borderId="0" xfId="13" applyNumberFormat="1" applyFont="1" applyAlignment="1">
      <alignment horizontal="right"/>
    </xf>
    <xf numFmtId="168" fontId="1" fillId="0" borderId="0" xfId="13" applyNumberFormat="1" applyFont="1" applyAlignment="1">
      <alignment horizontal="right"/>
    </xf>
    <xf numFmtId="43" fontId="9" fillId="0" borderId="1" xfId="0" applyNumberFormat="1" applyFont="1" applyBorder="1"/>
    <xf numFmtId="43" fontId="30" fillId="0" borderId="0" xfId="12" applyFont="1" applyFill="1" applyAlignment="1">
      <alignment horizontal="centerContinuous"/>
    </xf>
    <xf numFmtId="0" fontId="0" fillId="0" borderId="0" xfId="0" applyAlignment="1">
      <alignment horizontal="centerContinuous"/>
    </xf>
    <xf numFmtId="0" fontId="13" fillId="0" borderId="0" xfId="13" applyAlignment="1">
      <alignment horizontal="centerContinuous"/>
    </xf>
    <xf numFmtId="0" fontId="15" fillId="4" borderId="0" xfId="13" applyFont="1" applyFill="1"/>
    <xf numFmtId="43" fontId="1" fillId="0" borderId="0" xfId="12" quotePrefix="1" applyFont="1" applyFill="1" applyAlignment="1">
      <alignment horizontal="right"/>
    </xf>
    <xf numFmtId="167" fontId="18" fillId="0" borderId="0" xfId="12" applyNumberFormat="1" applyFont="1" applyFill="1" applyBorder="1" applyAlignment="1" applyProtection="1">
      <alignment horizontal="center"/>
      <protection locked="0"/>
    </xf>
    <xf numFmtId="0" fontId="24" fillId="0" borderId="0" xfId="0" applyFont="1" applyAlignment="1">
      <alignment horizontal="center" vertical="center"/>
    </xf>
    <xf numFmtId="4" fontId="14" fillId="2" borderId="0" xfId="13" applyNumberFormat="1" applyFont="1" applyFill="1" applyAlignment="1">
      <alignment horizontal="right"/>
    </xf>
    <xf numFmtId="0" fontId="32" fillId="0" borderId="0" xfId="9" applyFont="1" applyFill="1" applyBorder="1" applyAlignment="1">
      <alignment horizontal="center"/>
    </xf>
    <xf numFmtId="0" fontId="19" fillId="0" borderId="0" xfId="0" applyFont="1" applyAlignment="1">
      <alignment horizontal="centerContinuous"/>
    </xf>
    <xf numFmtId="0" fontId="33" fillId="0" borderId="0" xfId="9" applyFont="1" applyFill="1" applyBorder="1" applyAlignment="1">
      <alignment horizontal="center"/>
    </xf>
    <xf numFmtId="0" fontId="13" fillId="4" borderId="0" xfId="13" applyFill="1" applyAlignment="1">
      <alignment horizontal="center"/>
    </xf>
    <xf numFmtId="2" fontId="15" fillId="0" borderId="1" xfId="13" applyNumberFormat="1" applyFont="1" applyBorder="1"/>
    <xf numFmtId="4" fontId="14" fillId="0" borderId="1" xfId="13" applyNumberFormat="1" applyFont="1" applyBorder="1"/>
  </cellXfs>
  <cellStyles count="15">
    <cellStyle name="Comma" xfId="12" builtinId="3"/>
    <cellStyle name="Comma 2" xfId="1" xr:uid="{00000000-0005-0000-0000-000001000000}"/>
    <cellStyle name="Comma 3" xfId="2" xr:uid="{00000000-0005-0000-0000-000002000000}"/>
    <cellStyle name="Curren - Style1" xfId="3" xr:uid="{00000000-0005-0000-0000-000003000000}"/>
    <cellStyle name="Currency" xfId="14" builtinId="4"/>
    <cellStyle name="Currency 2" xfId="4" xr:uid="{00000000-0005-0000-0000-000004000000}"/>
    <cellStyle name="Heading 1" xfId="9" builtinId="16"/>
    <cellStyle name="Heading 2" xfId="10" builtinId="17"/>
    <cellStyle name="Heading 3" xfId="11" builtinId="18"/>
    <cellStyle name="Normal" xfId="0" builtinId="0"/>
    <cellStyle name="Normal 2" xfId="5" xr:uid="{00000000-0005-0000-0000-000009000000}"/>
    <cellStyle name="Normal 3" xfId="6" xr:uid="{00000000-0005-0000-0000-00000A000000}"/>
    <cellStyle name="Normal 4" xfId="13" xr:uid="{00000000-0005-0000-0000-00000B000000}"/>
    <cellStyle name="Percen - Style2" xfId="7" xr:uid="{00000000-0005-0000-0000-00000C000000}"/>
    <cellStyle name="Percent 2" xfId="8" xr:uid="{00000000-0005-0000-0000-00000D000000}"/>
  </cellStyles>
  <dxfs count="1">
    <dxf>
      <font>
        <color rgb="FFC00000"/>
      </font>
    </dxf>
  </dxfs>
  <tableStyles count="0" defaultTableStyle="TableStyleMedium2" defaultPivotStyle="PivotStyleLight16"/>
  <colors>
    <mruColors>
      <color rgb="FF0000FF"/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Q46"/>
  <sheetViews>
    <sheetView showGridLines="0" tabSelected="1" workbookViewId="0">
      <selection activeCell="D4" sqref="D4"/>
    </sheetView>
  </sheetViews>
  <sheetFormatPr defaultColWidth="0" defaultRowHeight="9.9499999999999993" customHeight="1" zeroHeight="1" x14ac:dyDescent="0.2"/>
  <cols>
    <col min="1" max="1" width="2.7109375" style="2" customWidth="1"/>
    <col min="2" max="2" width="17.42578125" style="2" customWidth="1"/>
    <col min="3" max="3" width="2.5703125" style="2" customWidth="1"/>
    <col min="4" max="4" width="15.85546875" style="2" customWidth="1"/>
    <col min="5" max="5" width="2.42578125" style="2" customWidth="1"/>
    <col min="6" max="6" width="1.28515625" style="2" customWidth="1"/>
    <col min="7" max="7" width="18" style="2" customWidth="1"/>
    <col min="8" max="8" width="2.140625" style="2" customWidth="1"/>
    <col min="9" max="9" width="18" style="2" customWidth="1"/>
    <col min="10" max="10" width="1.42578125" style="2" customWidth="1"/>
    <col min="11" max="11" width="1.85546875" style="2" customWidth="1"/>
    <col min="12" max="12" width="13.5703125" style="2" customWidth="1"/>
    <col min="13" max="13" width="0.85546875" style="2" customWidth="1"/>
    <col min="14" max="14" width="14" style="2" customWidth="1"/>
    <col min="15" max="15" width="2" style="2" customWidth="1"/>
    <col min="16" max="16" width="14.42578125" style="2" customWidth="1"/>
    <col min="17" max="17" width="0.85546875" style="2" customWidth="1"/>
    <col min="18" max="16384" width="9.140625" style="2" hidden="1"/>
  </cols>
  <sheetData>
    <row r="1" spans="1:16" ht="17.25" x14ac:dyDescent="0.3">
      <c r="A1" s="24" t="s">
        <v>241</v>
      </c>
    </row>
    <row r="2" spans="1:16" s="25" customFormat="1" ht="17.25" x14ac:dyDescent="0.3">
      <c r="A2" s="24" t="s">
        <v>177</v>
      </c>
      <c r="B2" s="24"/>
      <c r="C2" s="24"/>
      <c r="D2" s="24"/>
      <c r="E2" s="24"/>
      <c r="F2" s="24"/>
      <c r="G2" s="1"/>
      <c r="H2" s="1"/>
      <c r="I2" s="1"/>
      <c r="J2" s="1"/>
      <c r="K2" s="1"/>
      <c r="L2" s="1"/>
    </row>
    <row r="3" spans="1:16" ht="19.5" x14ac:dyDescent="0.3">
      <c r="A3" s="39"/>
      <c r="B3" s="36"/>
      <c r="C3" s="36"/>
      <c r="D3" s="36"/>
      <c r="E3" s="36"/>
      <c r="F3" s="36"/>
      <c r="G3" s="36"/>
      <c r="H3" s="37"/>
      <c r="I3" s="37"/>
      <c r="J3" s="37"/>
      <c r="K3" s="37"/>
      <c r="L3" s="37"/>
      <c r="M3" s="38"/>
      <c r="N3" s="38"/>
      <c r="O3" s="38"/>
      <c r="P3" s="38"/>
    </row>
    <row r="4" spans="1:16" s="28" customFormat="1" ht="15.75" x14ac:dyDescent="0.25">
      <c r="A4" s="23" t="s">
        <v>174</v>
      </c>
      <c r="B4" s="23"/>
      <c r="C4" s="23"/>
      <c r="D4" s="51"/>
      <c r="E4" s="23"/>
      <c r="F4" s="23"/>
      <c r="G4" s="26" t="str">
        <f>VLOOKUP(D4,'School Numbers'!$C$8:$L$203,2,FALSE)</f>
        <v xml:space="preserve"> </v>
      </c>
      <c r="H4" s="27"/>
      <c r="I4" s="27"/>
      <c r="J4" s="27"/>
      <c r="K4" s="27"/>
      <c r="L4" s="27"/>
      <c r="M4" s="27"/>
    </row>
    <row r="5" spans="1:16" ht="19.5" x14ac:dyDescent="0.3">
      <c r="A5" s="39"/>
      <c r="B5" s="36"/>
      <c r="C5" s="36"/>
      <c r="D5" s="36"/>
      <c r="E5" s="36"/>
      <c r="F5" s="36"/>
      <c r="G5" s="36"/>
      <c r="H5" s="37"/>
      <c r="I5" s="37"/>
      <c r="J5" s="37"/>
      <c r="K5" s="37"/>
      <c r="L5" s="37"/>
      <c r="M5" s="38"/>
      <c r="N5" s="38"/>
      <c r="O5" s="38"/>
      <c r="P5" s="38"/>
    </row>
    <row r="6" spans="1:16" ht="17.25" x14ac:dyDescent="0.3">
      <c r="A6" s="3" t="s">
        <v>17</v>
      </c>
    </row>
    <row r="7" spans="1:16" s="4" customFormat="1" ht="38.25" x14ac:dyDescent="0.2">
      <c r="B7" s="5" t="s">
        <v>242</v>
      </c>
      <c r="C7" s="6"/>
      <c r="D7" s="5" t="s">
        <v>243</v>
      </c>
      <c r="E7" s="5"/>
      <c r="F7" s="5"/>
      <c r="G7" s="5" t="s">
        <v>16</v>
      </c>
      <c r="H7" s="6"/>
      <c r="I7" s="5"/>
      <c r="J7" s="6"/>
      <c r="K7" s="6"/>
      <c r="L7" s="98"/>
    </row>
    <row r="8" spans="1:16" ht="12.75" x14ac:dyDescent="0.2">
      <c r="B8" s="85">
        <v>0</v>
      </c>
      <c r="C8" s="7" t="s">
        <v>1</v>
      </c>
      <c r="D8" s="86">
        <f>VLOOKUP($D$4,'School Numbers'!$C$8:$L$203,3,FALSE)</f>
        <v>0</v>
      </c>
      <c r="E8" s="7" t="s">
        <v>0</v>
      </c>
      <c r="F8" s="7"/>
      <c r="G8" s="87">
        <f>IFERROR(+B8*D8,"N/A")</f>
        <v>0</v>
      </c>
      <c r="H8" s="6"/>
      <c r="I8" s="97"/>
      <c r="J8" s="4"/>
      <c r="K8" s="4"/>
      <c r="L8" s="62"/>
    </row>
    <row r="9" spans="1:16" s="67" customFormat="1" ht="12.75" x14ac:dyDescent="0.2">
      <c r="B9" s="68" t="s">
        <v>244</v>
      </c>
      <c r="D9" s="69"/>
      <c r="E9" s="69"/>
      <c r="F9" s="69"/>
      <c r="G9" s="70"/>
      <c r="H9" s="71"/>
      <c r="I9" s="70"/>
      <c r="K9" s="71"/>
      <c r="L9" s="70"/>
      <c r="P9" s="62"/>
    </row>
    <row r="10" spans="1:16" s="67" customFormat="1" ht="12.75" x14ac:dyDescent="0.2">
      <c r="B10" s="68" t="s">
        <v>245</v>
      </c>
      <c r="D10" s="69"/>
      <c r="E10" s="69"/>
      <c r="F10" s="69"/>
      <c r="G10" s="70"/>
      <c r="H10" s="71"/>
      <c r="I10" s="70"/>
      <c r="K10" s="71"/>
      <c r="L10" s="70"/>
      <c r="P10" s="62"/>
    </row>
    <row r="11" spans="1:16" ht="19.5" x14ac:dyDescent="0.3">
      <c r="A11" s="39"/>
      <c r="B11" s="36"/>
      <c r="C11" s="36"/>
      <c r="D11" s="36"/>
      <c r="E11" s="36"/>
      <c r="F11" s="36"/>
      <c r="G11" s="36"/>
      <c r="H11" s="37"/>
      <c r="I11" s="37"/>
      <c r="J11" s="37"/>
      <c r="K11" s="37"/>
      <c r="L11" s="37"/>
      <c r="M11" s="38"/>
      <c r="N11" s="38"/>
      <c r="O11" s="38"/>
      <c r="P11" s="38"/>
    </row>
    <row r="12" spans="1:16" ht="17.25" x14ac:dyDescent="0.3">
      <c r="A12" s="3" t="s">
        <v>15</v>
      </c>
    </row>
    <row r="13" spans="1:16" ht="15" x14ac:dyDescent="0.25">
      <c r="A13" s="8"/>
      <c r="B13" s="9" t="s">
        <v>14</v>
      </c>
    </row>
    <row r="14" spans="1:16" s="4" customFormat="1" ht="51" x14ac:dyDescent="0.2">
      <c r="D14" s="5" t="s">
        <v>246</v>
      </c>
      <c r="E14" s="10"/>
      <c r="F14" s="10"/>
      <c r="G14" s="5" t="s">
        <v>247</v>
      </c>
      <c r="I14" s="35" t="s">
        <v>248</v>
      </c>
      <c r="J14" s="10"/>
      <c r="L14" s="5" t="s">
        <v>13</v>
      </c>
      <c r="N14" s="5"/>
      <c r="P14" s="98"/>
    </row>
    <row r="15" spans="1:16" ht="12.75" x14ac:dyDescent="0.2">
      <c r="B15" s="2" t="s">
        <v>5</v>
      </c>
      <c r="D15" s="88">
        <v>0</v>
      </c>
      <c r="E15" s="7" t="s">
        <v>1</v>
      </c>
      <c r="F15" s="7" t="s">
        <v>12</v>
      </c>
      <c r="G15" s="86">
        <f>VLOOKUP($D$4,'School Numbers'!$C$8:$L$203,6,FALSE)</f>
        <v>0</v>
      </c>
      <c r="H15" s="11" t="s">
        <v>11</v>
      </c>
      <c r="I15" s="86">
        <f>'School Numbers'!L8</f>
        <v>9400</v>
      </c>
      <c r="J15" s="7" t="s">
        <v>10</v>
      </c>
      <c r="K15" s="11" t="s">
        <v>0</v>
      </c>
      <c r="L15" s="86">
        <f>IFERROR(+D15*(G15+I15),"N/A")</f>
        <v>0</v>
      </c>
      <c r="M15" s="7"/>
      <c r="N15" s="110"/>
      <c r="P15" s="111"/>
    </row>
    <row r="16" spans="1:16" ht="12.75" x14ac:dyDescent="0.2">
      <c r="B16" s="2" t="s">
        <v>4</v>
      </c>
      <c r="D16" s="88">
        <v>0</v>
      </c>
      <c r="E16" s="7" t="s">
        <v>1</v>
      </c>
      <c r="F16" s="7" t="s">
        <v>12</v>
      </c>
      <c r="G16" s="86">
        <f>VLOOKUP($D$4,'School Numbers'!$C$8:$L$203,7,FALSE)</f>
        <v>0</v>
      </c>
      <c r="H16" s="11" t="s">
        <v>11</v>
      </c>
      <c r="I16" s="86">
        <f>'School Numbers'!L8</f>
        <v>9400</v>
      </c>
      <c r="J16" s="7" t="s">
        <v>10</v>
      </c>
      <c r="K16" s="11" t="s">
        <v>0</v>
      </c>
      <c r="L16" s="86">
        <f>IFERROR(+D16*(G16+I16),"N/A")</f>
        <v>0</v>
      </c>
      <c r="M16" s="7"/>
      <c r="N16" s="110"/>
      <c r="P16" s="62"/>
    </row>
    <row r="17" spans="1:16" s="67" customFormat="1" ht="12.75" x14ac:dyDescent="0.2">
      <c r="B17" s="68" t="s">
        <v>249</v>
      </c>
      <c r="D17" s="69"/>
      <c r="E17" s="69"/>
      <c r="F17" s="69"/>
      <c r="G17" s="70"/>
      <c r="H17" s="71"/>
      <c r="I17" s="70"/>
      <c r="K17" s="71"/>
      <c r="L17" s="70"/>
      <c r="P17" s="62"/>
    </row>
    <row r="18" spans="1:16" s="67" customFormat="1" ht="12.75" x14ac:dyDescent="0.2">
      <c r="B18" s="68" t="s">
        <v>250</v>
      </c>
      <c r="D18" s="69"/>
      <c r="E18" s="69"/>
      <c r="F18" s="69"/>
      <c r="G18" s="70"/>
      <c r="H18" s="71"/>
      <c r="I18" s="70"/>
      <c r="K18" s="71"/>
      <c r="L18" s="70"/>
      <c r="P18" s="62"/>
    </row>
    <row r="19" spans="1:16" ht="19.5" x14ac:dyDescent="0.3">
      <c r="A19" s="39"/>
      <c r="B19" s="36"/>
      <c r="C19" s="36"/>
      <c r="D19" s="36"/>
      <c r="E19" s="36"/>
      <c r="F19" s="36"/>
      <c r="G19" s="36"/>
      <c r="H19" s="37"/>
      <c r="I19" s="37"/>
      <c r="J19" s="37"/>
      <c r="K19" s="37"/>
      <c r="L19" s="37"/>
      <c r="M19" s="38"/>
      <c r="N19" s="38"/>
      <c r="O19" s="38"/>
      <c r="P19" s="38"/>
    </row>
    <row r="20" spans="1:16" ht="15" x14ac:dyDescent="0.25">
      <c r="B20" s="9" t="s">
        <v>9</v>
      </c>
    </row>
    <row r="21" spans="1:16" s="4" customFormat="1" ht="51" x14ac:dyDescent="0.2">
      <c r="D21" s="5" t="s">
        <v>279</v>
      </c>
      <c r="E21" s="5"/>
      <c r="F21" s="5"/>
      <c r="G21" s="5" t="s">
        <v>280</v>
      </c>
      <c r="H21" s="5"/>
      <c r="I21" s="5" t="s">
        <v>8</v>
      </c>
      <c r="J21" s="5" t="s">
        <v>3</v>
      </c>
      <c r="K21" s="5"/>
      <c r="L21" s="29" t="s">
        <v>281</v>
      </c>
      <c r="M21" s="6"/>
      <c r="N21" s="33" t="s">
        <v>282</v>
      </c>
    </row>
    <row r="22" spans="1:16" ht="12.75" x14ac:dyDescent="0.2">
      <c r="B22" s="2" t="s">
        <v>5</v>
      </c>
      <c r="D22" s="85">
        <v>0</v>
      </c>
      <c r="E22" s="7" t="s">
        <v>1</v>
      </c>
      <c r="F22" s="7"/>
      <c r="G22" s="86">
        <f>VLOOKUP($D$4,'School Numbers'!$C$8:$L$203,8,FALSE)</f>
        <v>0</v>
      </c>
      <c r="H22" s="7" t="s">
        <v>0</v>
      </c>
      <c r="I22" s="86">
        <f>IFERROR(+D22*G22,"N/A")</f>
        <v>0</v>
      </c>
      <c r="J22" s="7"/>
      <c r="K22" s="7"/>
      <c r="L22" s="89">
        <f>VLOOKUP($D$4,'School Numbers'!$C$8:$U$203,14,FALSE)</f>
        <v>0</v>
      </c>
      <c r="N22" s="40" t="s">
        <v>175</v>
      </c>
    </row>
    <row r="23" spans="1:16" ht="12.75" x14ac:dyDescent="0.2">
      <c r="B23" s="2" t="s">
        <v>4</v>
      </c>
      <c r="D23" s="85">
        <v>0</v>
      </c>
      <c r="E23" s="7" t="s">
        <v>1</v>
      </c>
      <c r="F23" s="7"/>
      <c r="G23" s="86">
        <f>VLOOKUP($D$4,'School Numbers'!$C$8:$L$203,9,FALSE)</f>
        <v>0</v>
      </c>
      <c r="H23" s="7" t="s">
        <v>0</v>
      </c>
      <c r="I23" s="86">
        <f>IFERROR(+D23*G23,"N/A")</f>
        <v>0</v>
      </c>
      <c r="J23" s="7"/>
      <c r="K23" s="7"/>
      <c r="L23" s="89">
        <f>VLOOKUP($D$4,'School Numbers'!$C$8:$U$203,15,FALSE)</f>
        <v>0</v>
      </c>
      <c r="N23" s="41" t="s">
        <v>283</v>
      </c>
    </row>
    <row r="24" spans="1:16" ht="19.5" x14ac:dyDescent="0.3">
      <c r="A24" s="39"/>
      <c r="B24" s="36"/>
      <c r="C24" s="36"/>
      <c r="D24" s="36"/>
      <c r="E24" s="36"/>
      <c r="F24" s="36"/>
      <c r="H24" s="115" t="str">
        <f>IFERROR(IF(VLOOKUP('2024-2025 Other State Funding'!$D$4,'School Numbers'!$C$9:$X$200,22,FALSE)="N","Daily Tuition Rate calculation assumes a 5-day school week","Daily Tuition Rate calculation assumes a 4-day school week"),"")</f>
        <v/>
      </c>
      <c r="I24" s="114"/>
      <c r="J24" s="37"/>
      <c r="K24" s="37"/>
      <c r="L24" s="37"/>
      <c r="M24" s="38"/>
      <c r="N24" s="38"/>
      <c r="O24" s="38"/>
      <c r="P24" s="38"/>
    </row>
    <row r="25" spans="1:16" ht="12.75" customHeight="1" x14ac:dyDescent="0.3">
      <c r="A25" s="39"/>
      <c r="B25" s="36"/>
      <c r="C25" s="36"/>
      <c r="D25" s="36"/>
      <c r="E25" s="36"/>
      <c r="F25" s="36"/>
      <c r="G25" s="113"/>
      <c r="H25" s="37"/>
      <c r="I25" s="37"/>
      <c r="J25" s="37"/>
      <c r="K25" s="37"/>
      <c r="L25" s="37"/>
      <c r="M25" s="38"/>
      <c r="N25" s="38"/>
      <c r="O25" s="38"/>
      <c r="P25" s="38"/>
    </row>
    <row r="26" spans="1:16" ht="15" x14ac:dyDescent="0.25">
      <c r="B26" s="9" t="s">
        <v>7</v>
      </c>
    </row>
    <row r="27" spans="1:16" s="4" customFormat="1" ht="51" x14ac:dyDescent="0.2">
      <c r="D27" s="5" t="str">
        <f>+D21</f>
        <v xml:space="preserve"> Days Present in 
2025-2026</v>
      </c>
      <c r="E27" s="5"/>
      <c r="F27" s="6"/>
      <c r="G27" s="5" t="str">
        <f>+G21</f>
        <v>42% of Previous Year's (2024-2025) Gross 
Daily Tuition Rate</v>
      </c>
      <c r="H27" s="5"/>
      <c r="I27" s="5" t="s">
        <v>6</v>
      </c>
      <c r="J27" s="5" t="s">
        <v>3</v>
      </c>
      <c r="K27" s="5"/>
      <c r="L27" s="29" t="str">
        <f>+L21</f>
        <v xml:space="preserve">Days Present for the 2023-2024 School Year </v>
      </c>
      <c r="M27" s="6"/>
      <c r="N27" s="30" t="str">
        <f>+N21</f>
        <v>Actual days present in 2025-2026 will be used</v>
      </c>
    </row>
    <row r="28" spans="1:16" ht="12.75" x14ac:dyDescent="0.2">
      <c r="B28" s="2" t="s">
        <v>5</v>
      </c>
      <c r="D28" s="85">
        <v>0</v>
      </c>
      <c r="E28" s="7" t="s">
        <v>1</v>
      </c>
      <c r="F28" s="7"/>
      <c r="G28" s="86">
        <f>VLOOKUP($D$4,'School Numbers'!$C$8:$L$203,8,FALSE)</f>
        <v>0</v>
      </c>
      <c r="H28" s="7" t="s">
        <v>0</v>
      </c>
      <c r="I28" s="86">
        <f>IFERROR(+D28*G28,"N/A")</f>
        <v>0</v>
      </c>
      <c r="J28" s="7"/>
      <c r="K28" s="7"/>
      <c r="L28" s="89">
        <f>VLOOKUP($D$4,'School Numbers'!$C$8:$U$203,16,FALSE)</f>
        <v>0</v>
      </c>
      <c r="N28" s="31" t="str">
        <f>+N22</f>
        <v xml:space="preserve">for payment in </v>
      </c>
    </row>
    <row r="29" spans="1:16" ht="12.75" x14ac:dyDescent="0.2">
      <c r="B29" s="2" t="s">
        <v>4</v>
      </c>
      <c r="D29" s="85">
        <v>0</v>
      </c>
      <c r="E29" s="7" t="s">
        <v>1</v>
      </c>
      <c r="F29" s="7"/>
      <c r="G29" s="86">
        <f>VLOOKUP($D$4,'School Numbers'!$C$8:$L$203,9,FALSE)</f>
        <v>0</v>
      </c>
      <c r="H29" s="7" t="s">
        <v>0</v>
      </c>
      <c r="I29" s="86">
        <f>IFERROR(+D29*G29,"N/A")</f>
        <v>0</v>
      </c>
      <c r="J29" s="7"/>
      <c r="K29" s="7"/>
      <c r="L29" s="89">
        <f>VLOOKUP($D$4,'School Numbers'!$C$8:$U$203,17,FALSE)</f>
        <v>0</v>
      </c>
      <c r="N29" s="32" t="str">
        <f>+N23</f>
        <v>FY 2026</v>
      </c>
    </row>
    <row r="30" spans="1:16" ht="19.5" x14ac:dyDescent="0.3">
      <c r="A30" s="39"/>
      <c r="B30" s="36"/>
      <c r="C30" s="36"/>
      <c r="D30" s="36"/>
      <c r="E30" s="36"/>
      <c r="F30" s="36"/>
      <c r="G30" s="36"/>
      <c r="H30" s="37"/>
      <c r="I30" s="37"/>
      <c r="J30" s="37"/>
      <c r="K30" s="37"/>
      <c r="L30" s="37"/>
      <c r="M30" s="38"/>
      <c r="N30" s="38"/>
      <c r="O30" s="38"/>
      <c r="P30" s="38"/>
    </row>
    <row r="31" spans="1:16" ht="15" x14ac:dyDescent="0.25">
      <c r="B31" s="9" t="s">
        <v>18</v>
      </c>
    </row>
    <row r="32" spans="1:16" s="4" customFormat="1" ht="51" x14ac:dyDescent="0.2">
      <c r="D32" s="5" t="s">
        <v>286</v>
      </c>
      <c r="E32" s="5" t="s">
        <v>3</v>
      </c>
      <c r="F32" s="5" t="s">
        <v>3</v>
      </c>
      <c r="G32" s="5" t="s">
        <v>287</v>
      </c>
      <c r="H32" s="5"/>
      <c r="I32" s="5" t="s">
        <v>6</v>
      </c>
      <c r="J32" s="5" t="s">
        <v>3</v>
      </c>
      <c r="K32" s="5"/>
      <c r="L32" s="84" t="s">
        <v>285</v>
      </c>
      <c r="M32" s="6"/>
      <c r="N32" s="30" t="s">
        <v>284</v>
      </c>
    </row>
    <row r="33" spans="1:16" ht="12.75" x14ac:dyDescent="0.2">
      <c r="B33" s="2" t="s">
        <v>5</v>
      </c>
      <c r="D33" s="85">
        <v>0</v>
      </c>
      <c r="E33" s="7" t="s">
        <v>1</v>
      </c>
      <c r="F33" s="7"/>
      <c r="G33" s="86">
        <f>IFERROR(ROUND(G28/2,2),"N/A")</f>
        <v>0</v>
      </c>
      <c r="H33" s="7" t="s">
        <v>0</v>
      </c>
      <c r="I33" s="86">
        <f>IFERROR(+D33*G33,"N/A")</f>
        <v>0</v>
      </c>
      <c r="J33" s="7"/>
      <c r="K33" s="7"/>
      <c r="L33" s="89">
        <f>VLOOKUP($D$4,'School Numbers'!$C$8:$U$203,18,FALSE)</f>
        <v>0</v>
      </c>
      <c r="N33" s="31" t="str">
        <f>+N28</f>
        <v xml:space="preserve">for payment in </v>
      </c>
    </row>
    <row r="34" spans="1:16" ht="12.75" x14ac:dyDescent="0.2">
      <c r="B34" s="2" t="s">
        <v>4</v>
      </c>
      <c r="D34" s="85">
        <v>0</v>
      </c>
      <c r="E34" s="7" t="s">
        <v>1</v>
      </c>
      <c r="F34" s="7"/>
      <c r="G34" s="86">
        <f>IFERROR(ROUND(G29/2,2),"N/A")</f>
        <v>0</v>
      </c>
      <c r="H34" s="7" t="s">
        <v>0</v>
      </c>
      <c r="I34" s="86">
        <f>IFERROR(+D34*G34,"N/A")</f>
        <v>0</v>
      </c>
      <c r="J34" s="7"/>
      <c r="K34" s="7"/>
      <c r="L34" s="89">
        <f>VLOOKUP($D$4,'School Numbers'!$C$8:$U$203,19,FALSE)</f>
        <v>0</v>
      </c>
      <c r="N34" s="32" t="str">
        <f>+N29</f>
        <v>FY 2026</v>
      </c>
    </row>
    <row r="35" spans="1:16" ht="19.5" x14ac:dyDescent="0.3">
      <c r="A35" s="39"/>
      <c r="B35" s="36"/>
      <c r="C35" s="36"/>
      <c r="D35" s="36"/>
      <c r="E35" s="36"/>
      <c r="F35" s="36"/>
      <c r="G35" s="36"/>
      <c r="H35" s="37"/>
      <c r="I35" s="37"/>
      <c r="J35" s="37"/>
      <c r="K35" s="37"/>
      <c r="L35" s="37"/>
      <c r="M35" s="38"/>
      <c r="N35" s="38"/>
      <c r="O35" s="38"/>
      <c r="P35" s="38"/>
    </row>
    <row r="36" spans="1:16" ht="17.25" x14ac:dyDescent="0.3">
      <c r="A36" s="3" t="s">
        <v>225</v>
      </c>
    </row>
    <row r="37" spans="1:16" s="6" customFormat="1" ht="51" x14ac:dyDescent="0.2">
      <c r="B37" s="34" t="s">
        <v>288</v>
      </c>
      <c r="D37" s="5" t="s">
        <v>289</v>
      </c>
      <c r="E37" s="5"/>
      <c r="F37" s="5"/>
      <c r="G37" s="5" t="s">
        <v>239</v>
      </c>
      <c r="H37" s="7"/>
      <c r="I37" s="5" t="s">
        <v>290</v>
      </c>
      <c r="J37" s="2"/>
      <c r="K37" s="2"/>
      <c r="L37" s="5" t="s">
        <v>2</v>
      </c>
    </row>
    <row r="38" spans="1:16" ht="12.75" x14ac:dyDescent="0.2">
      <c r="B38" s="85">
        <v>0</v>
      </c>
      <c r="C38" s="7" t="s">
        <v>238</v>
      </c>
      <c r="D38" s="104">
        <f>VLOOKUP($D$4,'School Numbers'!$C$8:$O$200,13,FALSE)</f>
        <v>0</v>
      </c>
      <c r="E38" s="2" t="s">
        <v>0</v>
      </c>
      <c r="F38" s="7"/>
      <c r="G38" s="104">
        <f>IF(B38=0,0,IF(B38-D38&lt;0,0,B38-D38))</f>
        <v>0</v>
      </c>
      <c r="H38" s="2" t="s">
        <v>1</v>
      </c>
      <c r="I38" s="86">
        <f>+I15</f>
        <v>9400</v>
      </c>
      <c r="K38" s="7" t="s">
        <v>0</v>
      </c>
      <c r="L38" s="86">
        <f>IFERROR(+G38*I38,"N/A")</f>
        <v>0</v>
      </c>
      <c r="M38" s="6"/>
    </row>
    <row r="39" spans="1:16" s="67" customFormat="1" ht="12.75" x14ac:dyDescent="0.2">
      <c r="B39" s="68" t="s">
        <v>249</v>
      </c>
      <c r="D39" s="69"/>
      <c r="E39" s="69"/>
      <c r="F39" s="69"/>
      <c r="G39" s="70"/>
      <c r="H39" s="71"/>
      <c r="I39" s="70"/>
      <c r="K39" s="71"/>
      <c r="L39" s="70"/>
      <c r="P39" s="62"/>
    </row>
    <row r="40" spans="1:16" s="67" customFormat="1" ht="12.75" x14ac:dyDescent="0.2">
      <c r="B40" s="93" t="s">
        <v>224</v>
      </c>
      <c r="D40" s="69"/>
      <c r="E40" s="69"/>
      <c r="F40" s="69"/>
      <c r="G40" s="70"/>
      <c r="H40" s="71"/>
      <c r="I40" s="70"/>
      <c r="K40" s="71"/>
      <c r="L40" s="70"/>
      <c r="P40" s="62"/>
    </row>
    <row r="41" spans="1:16" ht="12.75" x14ac:dyDescent="0.2">
      <c r="C41" s="7"/>
      <c r="D41" s="52"/>
      <c r="G41" s="52"/>
      <c r="I41" s="53"/>
      <c r="M41" s="6"/>
    </row>
    <row r="42" spans="1:16" ht="17.25" x14ac:dyDescent="0.3">
      <c r="A42" s="56" t="s">
        <v>278</v>
      </c>
      <c r="B42" s="54"/>
      <c r="C42" s="57"/>
      <c r="D42" s="54"/>
      <c r="E42" s="58"/>
      <c r="F42" s="58"/>
      <c r="G42" s="54"/>
      <c r="H42" s="58"/>
      <c r="I42" s="92">
        <f>+G8+L15+L16+I22+I23+I28+I33+I34+L38</f>
        <v>0</v>
      </c>
      <c r="J42" s="90"/>
      <c r="K42" s="90"/>
      <c r="L42" s="91"/>
      <c r="M42" s="6"/>
      <c r="N42" s="55" t="s">
        <v>3</v>
      </c>
    </row>
    <row r="43" spans="1:16" ht="16.5" customHeight="1" x14ac:dyDescent="0.3">
      <c r="A43" s="39"/>
      <c r="B43" s="36"/>
      <c r="C43" s="36"/>
      <c r="D43" s="36"/>
      <c r="E43" s="36"/>
      <c r="F43" s="36"/>
      <c r="G43" s="36"/>
      <c r="H43" s="37"/>
      <c r="I43" s="37"/>
      <c r="J43" s="37"/>
      <c r="K43" s="37"/>
      <c r="L43" s="37"/>
      <c r="M43" s="38"/>
      <c r="N43" s="38"/>
      <c r="O43" s="38"/>
      <c r="P43" s="38"/>
    </row>
    <row r="44" spans="1:16" ht="15" x14ac:dyDescent="0.25">
      <c r="A44" s="43" t="s">
        <v>230</v>
      </c>
    </row>
    <row r="45" spans="1:16" ht="9.9499999999999993" customHeight="1" x14ac:dyDescent="0.2"/>
    <row r="46" spans="1:16" ht="9.9499999999999993" customHeight="1" x14ac:dyDescent="0.2"/>
  </sheetData>
  <sheetProtection algorithmName="SHA-512" hashValue="h0XACHvFL7BByadOgw3dePvglbW3er78AY6k2FAr/mAbHw+7rloIr2ZOSXWVHaHKTzRxozQRrD6/cMTPxBLZ1A==" saltValue="G83H679Pkq+PmqoQZHWd5Q==" spinCount="100000" sheet="1" objects="1" scenarios="1"/>
  <pageMargins left="0.25" right="0.25" top="0.5" bottom="0.5" header="0.3" footer="0.3"/>
  <pageSetup scale="80" orientation="portrait" r:id="rId1"/>
  <headerFooter alignWithMargins="0">
    <oddFooter xml:space="preserve">&amp;L&amp;8&amp;F
&amp;A&amp;R&amp;8&amp;D
&amp;T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6" tint="0.79998168889431442"/>
    <pageSetUpPr fitToPage="1"/>
  </sheetPr>
  <dimension ref="A1:Y214"/>
  <sheetViews>
    <sheetView zoomScaleNormal="100" workbookViewId="0">
      <pane xSplit="4" ySplit="7" topLeftCell="E215" activePane="bottomRight" state="frozen"/>
      <selection activeCell="D20" sqref="D20:F20"/>
      <selection pane="topRight" activeCell="D20" sqref="D20:F20"/>
      <selection pane="bottomLeft" activeCell="D20" sqref="D20:F20"/>
      <selection pane="bottomRight" sqref="A1:XFD214"/>
    </sheetView>
  </sheetViews>
  <sheetFormatPr defaultColWidth="9.140625" defaultRowHeight="12.75" x14ac:dyDescent="0.2"/>
  <cols>
    <col min="1" max="1" width="9.140625" style="64" customWidth="1"/>
    <col min="2" max="2" width="9.140625" style="12" customWidth="1"/>
    <col min="3" max="3" width="8.7109375" style="12" customWidth="1"/>
    <col min="4" max="4" width="48.140625" style="12" bestFit="1" customWidth="1"/>
    <col min="5" max="5" width="12.28515625" style="12" customWidth="1"/>
    <col min="6" max="7" width="10.5703125" style="12" customWidth="1"/>
    <col min="8" max="21" width="10.7109375" style="12" customWidth="1"/>
    <col min="22" max="23" width="9.140625" style="12" customWidth="1"/>
    <col min="24" max="24" width="9.140625" style="64" customWidth="1"/>
    <col min="25" max="31" width="9.140625" style="12" customWidth="1"/>
    <col min="32" max="16384" width="9.140625" style="12"/>
  </cols>
  <sheetData>
    <row r="1" spans="1:25" hidden="1" x14ac:dyDescent="0.2">
      <c r="C1" s="45" t="s">
        <v>173</v>
      </c>
      <c r="E1" s="100"/>
      <c r="F1" s="100"/>
      <c r="G1" s="100"/>
      <c r="H1" s="100"/>
      <c r="I1" s="100"/>
      <c r="J1" s="100"/>
      <c r="K1" s="100"/>
      <c r="L1" s="100"/>
      <c r="O1"/>
      <c r="P1"/>
    </row>
    <row r="2" spans="1:25" hidden="1" x14ac:dyDescent="0.2">
      <c r="C2" s="45" t="s">
        <v>172</v>
      </c>
      <c r="E2" s="100"/>
      <c r="F2" s="100" t="s">
        <v>171</v>
      </c>
      <c r="G2" s="100"/>
      <c r="H2" s="100"/>
      <c r="I2" s="100"/>
      <c r="J2" s="100"/>
      <c r="K2" s="100"/>
      <c r="L2" s="100"/>
      <c r="O2"/>
      <c r="P2"/>
    </row>
    <row r="3" spans="1:25" hidden="1" x14ac:dyDescent="0.2">
      <c r="C3" s="45" t="s">
        <v>170</v>
      </c>
      <c r="E3" s="100"/>
      <c r="F3" s="100"/>
      <c r="G3" s="100"/>
      <c r="H3" s="100"/>
      <c r="I3" s="100"/>
      <c r="J3" s="100"/>
      <c r="K3" s="100"/>
      <c r="L3" s="100"/>
      <c r="O3"/>
      <c r="P3"/>
    </row>
    <row r="4" spans="1:25" hidden="1" x14ac:dyDescent="0.2">
      <c r="C4" s="59" t="s">
        <v>251</v>
      </c>
      <c r="E4" s="100"/>
      <c r="F4" s="100"/>
      <c r="G4" s="100"/>
      <c r="H4" s="100"/>
      <c r="I4" s="100"/>
      <c r="J4" s="100"/>
      <c r="K4" s="100"/>
      <c r="L4" s="100"/>
      <c r="M4" s="108"/>
      <c r="N4" s="100"/>
      <c r="O4" s="101"/>
      <c r="P4" s="101"/>
      <c r="Q4" s="100"/>
      <c r="R4" s="100"/>
      <c r="S4" s="100"/>
      <c r="T4" s="100"/>
      <c r="U4" s="100"/>
      <c r="X4" s="116"/>
    </row>
    <row r="5" spans="1:25" hidden="1" x14ac:dyDescent="0.2">
      <c r="C5" s="13" t="s">
        <v>177</v>
      </c>
      <c r="J5" s="45" t="s">
        <v>237</v>
      </c>
      <c r="O5"/>
      <c r="P5"/>
    </row>
    <row r="6" spans="1:25" hidden="1" x14ac:dyDescent="0.2">
      <c r="C6" s="13"/>
      <c r="J6" s="45" t="s">
        <v>240</v>
      </c>
    </row>
    <row r="7" spans="1:25" ht="76.5" hidden="1" x14ac:dyDescent="0.2">
      <c r="A7" s="66" t="s">
        <v>196</v>
      </c>
      <c r="C7" s="42" t="s">
        <v>178</v>
      </c>
      <c r="D7" s="44" t="s">
        <v>169</v>
      </c>
      <c r="E7" s="42" t="s">
        <v>253</v>
      </c>
      <c r="F7" s="42" t="s">
        <v>252</v>
      </c>
      <c r="G7" s="42" t="s">
        <v>254</v>
      </c>
      <c r="H7" s="42" t="s">
        <v>255</v>
      </c>
      <c r="I7" s="42" t="s">
        <v>256</v>
      </c>
      <c r="J7" s="42" t="s">
        <v>257</v>
      </c>
      <c r="K7" s="42" t="s">
        <v>258</v>
      </c>
      <c r="L7" s="42" t="s">
        <v>259</v>
      </c>
      <c r="M7" s="42" t="s">
        <v>260</v>
      </c>
      <c r="N7" s="42" t="s">
        <v>261</v>
      </c>
      <c r="O7" s="42" t="s">
        <v>262</v>
      </c>
      <c r="P7" s="42" t="s">
        <v>263</v>
      </c>
      <c r="Q7" s="42" t="s">
        <v>264</v>
      </c>
      <c r="R7" s="42" t="s">
        <v>265</v>
      </c>
      <c r="S7" s="42" t="s">
        <v>266</v>
      </c>
      <c r="T7" s="42" t="s">
        <v>267</v>
      </c>
      <c r="U7" s="42" t="s">
        <v>268</v>
      </c>
      <c r="X7" s="42" t="s">
        <v>236</v>
      </c>
    </row>
    <row r="8" spans="1:25" hidden="1" x14ac:dyDescent="0.2">
      <c r="B8" s="94">
        <f>SUM(B9:B204)</f>
        <v>0</v>
      </c>
      <c r="C8" s="46">
        <v>0</v>
      </c>
      <c r="D8" s="22" t="s">
        <v>3</v>
      </c>
      <c r="E8" s="15"/>
      <c r="F8" s="15"/>
      <c r="G8" s="15"/>
      <c r="H8" s="15"/>
      <c r="I8" s="15"/>
      <c r="J8" s="15"/>
      <c r="K8" s="15"/>
      <c r="L8" s="19">
        <v>9400</v>
      </c>
      <c r="M8" s="102">
        <v>3.9461787678629727E-3</v>
      </c>
      <c r="N8" s="15"/>
      <c r="O8" s="80"/>
      <c r="P8" s="15"/>
      <c r="Q8" s="15"/>
      <c r="R8" s="15"/>
      <c r="S8" s="15"/>
      <c r="T8" s="15"/>
      <c r="U8" s="15"/>
    </row>
    <row r="9" spans="1:25" hidden="1" x14ac:dyDescent="0.2">
      <c r="A9" s="95">
        <v>1</v>
      </c>
      <c r="B9" s="60">
        <f t="shared" ref="B9:B40" si="0">+A9-C9</f>
        <v>0</v>
      </c>
      <c r="C9" s="46">
        <v>1</v>
      </c>
      <c r="D9" s="47" t="s">
        <v>168</v>
      </c>
      <c r="E9" s="19">
        <v>7622.97</v>
      </c>
      <c r="F9" s="19">
        <v>1302.01</v>
      </c>
      <c r="G9" s="19">
        <v>1390.85</v>
      </c>
      <c r="H9" s="18">
        <f>IFERROR((ROUND(F9*9*0.42,2)),"n/a")</f>
        <v>4921.6000000000004</v>
      </c>
      <c r="I9" s="18">
        <f t="shared" ref="I9" si="1">IFERROR((ROUND(G9*9*0.42,2)),"n/a")</f>
        <v>5257.41</v>
      </c>
      <c r="J9" s="18">
        <f t="shared" ref="J9:J40" si="2">IF(F9="N/A","N/A",ROUND((F9*0.42)/IF(X9="Y",16,20),2))</f>
        <v>27.34</v>
      </c>
      <c r="K9" s="18">
        <f>IF(G9="N/A","N/A",ROUND((G9*0.42)/IF(X9="Y",16,20),2))</f>
        <v>29.21</v>
      </c>
      <c r="L9" s="96">
        <f>$L$8</f>
        <v>9400</v>
      </c>
      <c r="M9" s="103">
        <f>$M$8</f>
        <v>3.9461787678629727E-3</v>
      </c>
      <c r="N9" s="15">
        <v>22211</v>
      </c>
      <c r="O9" s="109">
        <f>ROUND(N9*M9,2)</f>
        <v>87.65</v>
      </c>
      <c r="P9" s="82">
        <v>4478</v>
      </c>
      <c r="Q9" s="82">
        <v>3074.5</v>
      </c>
      <c r="R9" s="112">
        <v>93.5</v>
      </c>
      <c r="S9" s="112">
        <v>1251</v>
      </c>
      <c r="T9" s="83">
        <v>0</v>
      </c>
      <c r="U9" s="83">
        <v>276.5</v>
      </c>
      <c r="X9" s="99" t="s">
        <v>234</v>
      </c>
      <c r="Y9" s="64"/>
    </row>
    <row r="10" spans="1:25" hidden="1" x14ac:dyDescent="0.2">
      <c r="A10" s="95">
        <v>2</v>
      </c>
      <c r="B10" s="60">
        <f t="shared" si="0"/>
        <v>0</v>
      </c>
      <c r="C10" s="46">
        <v>2</v>
      </c>
      <c r="D10" s="47" t="s">
        <v>197</v>
      </c>
      <c r="E10" s="19">
        <v>7347.63</v>
      </c>
      <c r="F10" s="19">
        <v>898.14</v>
      </c>
      <c r="G10" s="19">
        <v>875.62</v>
      </c>
      <c r="H10" s="18">
        <f t="shared" ref="H10:H73" si="3">IFERROR((ROUND(F10*9*0.42,2)),"n/a")</f>
        <v>3394.97</v>
      </c>
      <c r="I10" s="18">
        <f t="shared" ref="I10:I73" si="4">IFERROR((ROUND(G10*9*0.42,2)),"n/a")</f>
        <v>3309.84</v>
      </c>
      <c r="J10" s="18">
        <f t="shared" si="2"/>
        <v>18.86</v>
      </c>
      <c r="K10" s="18">
        <f t="shared" ref="K10:K73" si="5">IF(G10="N/A","N/A",ROUND((G10*0.42)/IF(X10="Y",16,20),2))</f>
        <v>18.39</v>
      </c>
      <c r="L10" s="96">
        <f t="shared" ref="L10:L73" si="6">$L$8</f>
        <v>9400</v>
      </c>
      <c r="M10" s="103">
        <f t="shared" ref="M10:M73" si="7">$M$8</f>
        <v>3.9461787678629727E-3</v>
      </c>
      <c r="N10" s="15">
        <v>38422</v>
      </c>
      <c r="O10" s="109">
        <f t="shared" ref="O10:O73" si="8">ROUND(N10*M10,2)</f>
        <v>151.62</v>
      </c>
      <c r="P10" s="82">
        <v>10500</v>
      </c>
      <c r="Q10" s="82">
        <v>4702.5</v>
      </c>
      <c r="R10" s="15" t="s">
        <v>25</v>
      </c>
      <c r="S10" s="15" t="s">
        <v>25</v>
      </c>
      <c r="T10" s="15" t="s">
        <v>25</v>
      </c>
      <c r="U10" s="15" t="s">
        <v>25</v>
      </c>
      <c r="X10" s="99" t="s">
        <v>234</v>
      </c>
      <c r="Y10" s="64"/>
    </row>
    <row r="11" spans="1:25" hidden="1" x14ac:dyDescent="0.2">
      <c r="A11" s="95">
        <v>3</v>
      </c>
      <c r="B11" s="60">
        <f t="shared" si="0"/>
        <v>0</v>
      </c>
      <c r="C11" s="46">
        <v>3</v>
      </c>
      <c r="D11" s="48" t="s">
        <v>165</v>
      </c>
      <c r="E11" s="19">
        <v>6989.4</v>
      </c>
      <c r="F11" s="19">
        <v>762.27</v>
      </c>
      <c r="G11" s="19">
        <v>925.38</v>
      </c>
      <c r="H11" s="18">
        <f t="shared" si="3"/>
        <v>2881.38</v>
      </c>
      <c r="I11" s="18">
        <f t="shared" si="4"/>
        <v>3497.94</v>
      </c>
      <c r="J11" s="18">
        <f t="shared" si="2"/>
        <v>16.010000000000002</v>
      </c>
      <c r="K11" s="18">
        <f t="shared" si="5"/>
        <v>19.43</v>
      </c>
      <c r="L11" s="96">
        <f t="shared" si="6"/>
        <v>9400</v>
      </c>
      <c r="M11" s="103">
        <f t="shared" si="7"/>
        <v>3.9461787678629727E-3</v>
      </c>
      <c r="N11" s="15">
        <v>5808</v>
      </c>
      <c r="O11" s="109">
        <f t="shared" si="8"/>
        <v>22.92</v>
      </c>
      <c r="P11" s="82">
        <v>1268</v>
      </c>
      <c r="Q11" s="82">
        <v>1074.5999999999999</v>
      </c>
      <c r="R11" s="15" t="s">
        <v>25</v>
      </c>
      <c r="S11" s="15" t="s">
        <v>25</v>
      </c>
      <c r="T11" s="15" t="s">
        <v>25</v>
      </c>
      <c r="U11" s="15" t="s">
        <v>25</v>
      </c>
      <c r="X11" s="99" t="s">
        <v>234</v>
      </c>
      <c r="Y11" s="64"/>
    </row>
    <row r="12" spans="1:25" hidden="1" x14ac:dyDescent="0.2">
      <c r="A12" s="95">
        <v>11</v>
      </c>
      <c r="B12" s="60">
        <f t="shared" si="0"/>
        <v>0</v>
      </c>
      <c r="C12" s="46">
        <v>11</v>
      </c>
      <c r="D12" s="48" t="s">
        <v>164</v>
      </c>
      <c r="E12" s="19">
        <v>15849.5</v>
      </c>
      <c r="F12" s="19">
        <v>1651.93</v>
      </c>
      <c r="G12" s="19">
        <v>2349.02</v>
      </c>
      <c r="H12" s="18">
        <f t="shared" si="3"/>
        <v>6244.3</v>
      </c>
      <c r="I12" s="18">
        <f t="shared" si="4"/>
        <v>8879.2999999999993</v>
      </c>
      <c r="J12" s="18">
        <f t="shared" si="2"/>
        <v>43.36</v>
      </c>
      <c r="K12" s="18">
        <f t="shared" si="5"/>
        <v>61.66</v>
      </c>
      <c r="L12" s="96">
        <f t="shared" si="6"/>
        <v>9400</v>
      </c>
      <c r="M12" s="103">
        <f t="shared" si="7"/>
        <v>3.9461787678629727E-3</v>
      </c>
      <c r="N12" s="15">
        <v>144</v>
      </c>
      <c r="O12" s="109">
        <f t="shared" si="8"/>
        <v>0.56999999999999995</v>
      </c>
      <c r="P12" s="82" t="s">
        <v>291</v>
      </c>
      <c r="Q12" s="82" t="s">
        <v>291</v>
      </c>
      <c r="R12" s="15" t="s">
        <v>25</v>
      </c>
      <c r="S12" s="15" t="s">
        <v>25</v>
      </c>
      <c r="T12" s="15" t="s">
        <v>25</v>
      </c>
      <c r="U12" s="15" t="s">
        <v>25</v>
      </c>
      <c r="X12" s="99" t="s">
        <v>235</v>
      </c>
      <c r="Y12" s="64"/>
    </row>
    <row r="13" spans="1:25" hidden="1" x14ac:dyDescent="0.2">
      <c r="A13" s="95">
        <v>13</v>
      </c>
      <c r="B13" s="60">
        <f t="shared" si="0"/>
        <v>0</v>
      </c>
      <c r="C13" s="46">
        <v>13</v>
      </c>
      <c r="D13" s="47" t="s">
        <v>163</v>
      </c>
      <c r="E13" s="19">
        <v>10431.51</v>
      </c>
      <c r="F13" s="19">
        <v>986.39</v>
      </c>
      <c r="G13" s="19">
        <v>1086.79</v>
      </c>
      <c r="H13" s="18">
        <f t="shared" si="3"/>
        <v>3728.55</v>
      </c>
      <c r="I13" s="18">
        <f t="shared" si="4"/>
        <v>4108.07</v>
      </c>
      <c r="J13" s="18">
        <f t="shared" si="2"/>
        <v>25.89</v>
      </c>
      <c r="K13" s="18">
        <f t="shared" si="5"/>
        <v>28.53</v>
      </c>
      <c r="L13" s="96">
        <f t="shared" si="6"/>
        <v>9400</v>
      </c>
      <c r="M13" s="103">
        <f t="shared" si="7"/>
        <v>3.9461787678629727E-3</v>
      </c>
      <c r="N13" s="15">
        <v>284</v>
      </c>
      <c r="O13" s="109">
        <f t="shared" si="8"/>
        <v>1.1200000000000001</v>
      </c>
      <c r="P13" s="82" t="s">
        <v>291</v>
      </c>
      <c r="Q13" s="82" t="s">
        <v>291</v>
      </c>
      <c r="R13" s="15" t="s">
        <v>25</v>
      </c>
      <c r="S13" s="15" t="s">
        <v>25</v>
      </c>
      <c r="T13" s="15" t="s">
        <v>25</v>
      </c>
      <c r="U13" s="15" t="s">
        <v>25</v>
      </c>
      <c r="X13" s="99" t="s">
        <v>235</v>
      </c>
      <c r="Y13" s="64"/>
    </row>
    <row r="14" spans="1:25" hidden="1" x14ac:dyDescent="0.2">
      <c r="A14" s="95">
        <v>21</v>
      </c>
      <c r="B14" s="60">
        <f t="shared" si="0"/>
        <v>0</v>
      </c>
      <c r="C14" s="46">
        <v>21</v>
      </c>
      <c r="D14" s="47" t="s">
        <v>162</v>
      </c>
      <c r="E14" s="19">
        <v>7802.56</v>
      </c>
      <c r="F14" s="19">
        <v>828.14</v>
      </c>
      <c r="G14" s="19">
        <v>815.71</v>
      </c>
      <c r="H14" s="18">
        <f t="shared" si="3"/>
        <v>3130.37</v>
      </c>
      <c r="I14" s="18">
        <f t="shared" si="4"/>
        <v>3083.38</v>
      </c>
      <c r="J14" s="18">
        <f t="shared" si="2"/>
        <v>21.74</v>
      </c>
      <c r="K14" s="18">
        <f t="shared" si="5"/>
        <v>21.41</v>
      </c>
      <c r="L14" s="96">
        <f t="shared" si="6"/>
        <v>9400</v>
      </c>
      <c r="M14" s="103">
        <f t="shared" si="7"/>
        <v>3.9461787678629727E-3</v>
      </c>
      <c r="N14" s="15">
        <v>1076</v>
      </c>
      <c r="O14" s="109">
        <f t="shared" si="8"/>
        <v>4.25</v>
      </c>
      <c r="P14" s="82" t="s">
        <v>291</v>
      </c>
      <c r="Q14" s="82" t="s">
        <v>291</v>
      </c>
      <c r="R14" s="15" t="s">
        <v>25</v>
      </c>
      <c r="S14" s="15" t="s">
        <v>25</v>
      </c>
      <c r="T14" s="15" t="s">
        <v>25</v>
      </c>
      <c r="U14" s="15" t="s">
        <v>25</v>
      </c>
      <c r="X14" s="99" t="s">
        <v>235</v>
      </c>
      <c r="Y14" s="64"/>
    </row>
    <row r="15" spans="1:25" hidden="1" x14ac:dyDescent="0.2">
      <c r="A15" s="95">
        <v>25</v>
      </c>
      <c r="B15" s="60">
        <f t="shared" si="0"/>
        <v>0</v>
      </c>
      <c r="C15" s="46">
        <v>25</v>
      </c>
      <c r="D15" s="48" t="s">
        <v>161</v>
      </c>
      <c r="E15" s="19">
        <v>7626.4</v>
      </c>
      <c r="F15" s="19">
        <v>854.18</v>
      </c>
      <c r="G15" s="19">
        <v>857.35</v>
      </c>
      <c r="H15" s="18">
        <f t="shared" si="3"/>
        <v>3228.8</v>
      </c>
      <c r="I15" s="18">
        <f t="shared" si="4"/>
        <v>3240.78</v>
      </c>
      <c r="J15" s="18">
        <f t="shared" si="2"/>
        <v>17.940000000000001</v>
      </c>
      <c r="K15" s="18">
        <f t="shared" si="5"/>
        <v>18</v>
      </c>
      <c r="L15" s="96">
        <f t="shared" si="6"/>
        <v>9400</v>
      </c>
      <c r="M15" s="103">
        <f t="shared" si="7"/>
        <v>3.9461787678629727E-3</v>
      </c>
      <c r="N15" s="15">
        <v>11565</v>
      </c>
      <c r="O15" s="109">
        <f t="shared" si="8"/>
        <v>45.64</v>
      </c>
      <c r="P15" s="82">
        <v>2035</v>
      </c>
      <c r="Q15" s="82">
        <v>2925.5</v>
      </c>
      <c r="R15" s="83">
        <v>49</v>
      </c>
      <c r="S15" s="83">
        <v>2017</v>
      </c>
      <c r="T15" s="83">
        <v>10</v>
      </c>
      <c r="U15" s="83">
        <v>586</v>
      </c>
      <c r="X15" s="99" t="s">
        <v>234</v>
      </c>
      <c r="Y15" s="64"/>
    </row>
    <row r="16" spans="1:25" hidden="1" x14ac:dyDescent="0.2">
      <c r="A16" s="95">
        <v>33</v>
      </c>
      <c r="B16" s="60">
        <f t="shared" si="0"/>
        <v>0</v>
      </c>
      <c r="C16" s="46">
        <v>33</v>
      </c>
      <c r="D16" s="47" t="s">
        <v>160</v>
      </c>
      <c r="E16" s="19">
        <v>7590.36</v>
      </c>
      <c r="F16" s="19">
        <v>697.26</v>
      </c>
      <c r="G16" s="19">
        <v>892.28</v>
      </c>
      <c r="H16" s="18">
        <f t="shared" si="3"/>
        <v>2635.64</v>
      </c>
      <c r="I16" s="18">
        <f t="shared" si="4"/>
        <v>3372.82</v>
      </c>
      <c r="J16" s="18">
        <f t="shared" si="2"/>
        <v>18.3</v>
      </c>
      <c r="K16" s="18">
        <f t="shared" si="5"/>
        <v>23.42</v>
      </c>
      <c r="L16" s="96">
        <f t="shared" si="6"/>
        <v>9400</v>
      </c>
      <c r="M16" s="103">
        <f t="shared" si="7"/>
        <v>3.9461787678629727E-3</v>
      </c>
      <c r="N16" s="15">
        <v>1425</v>
      </c>
      <c r="O16" s="109">
        <f t="shared" si="8"/>
        <v>5.62</v>
      </c>
      <c r="P16" s="82">
        <v>41</v>
      </c>
      <c r="Q16" s="82">
        <v>44</v>
      </c>
      <c r="R16" s="15" t="s">
        <v>25</v>
      </c>
      <c r="S16" s="15" t="s">
        <v>25</v>
      </c>
      <c r="T16" s="15" t="s">
        <v>25</v>
      </c>
      <c r="U16" s="15" t="s">
        <v>25</v>
      </c>
      <c r="X16" s="99" t="s">
        <v>235</v>
      </c>
      <c r="Y16" s="64"/>
    </row>
    <row r="17" spans="1:25" hidden="1" x14ac:dyDescent="0.2">
      <c r="A17" s="95">
        <v>41</v>
      </c>
      <c r="B17" s="60">
        <f t="shared" si="0"/>
        <v>0</v>
      </c>
      <c r="C17" s="46">
        <v>41</v>
      </c>
      <c r="D17" s="48" t="s">
        <v>159</v>
      </c>
      <c r="E17" s="19">
        <v>8621.65</v>
      </c>
      <c r="F17" s="19">
        <v>1074.2</v>
      </c>
      <c r="G17" s="19">
        <v>1096.69</v>
      </c>
      <c r="H17" s="18">
        <f t="shared" si="3"/>
        <v>4060.48</v>
      </c>
      <c r="I17" s="18">
        <f t="shared" si="4"/>
        <v>4145.49</v>
      </c>
      <c r="J17" s="18">
        <f t="shared" si="2"/>
        <v>22.56</v>
      </c>
      <c r="K17" s="18">
        <f t="shared" si="5"/>
        <v>23.03</v>
      </c>
      <c r="L17" s="96">
        <f t="shared" si="6"/>
        <v>9400</v>
      </c>
      <c r="M17" s="103">
        <f t="shared" si="7"/>
        <v>3.9461787678629727E-3</v>
      </c>
      <c r="N17" s="15">
        <v>877</v>
      </c>
      <c r="O17" s="109">
        <f t="shared" si="8"/>
        <v>3.46</v>
      </c>
      <c r="P17" s="82">
        <v>302</v>
      </c>
      <c r="Q17" s="82">
        <v>159</v>
      </c>
      <c r="R17" s="15" t="s">
        <v>25</v>
      </c>
      <c r="S17" s="15" t="s">
        <v>25</v>
      </c>
      <c r="T17" s="15" t="s">
        <v>25</v>
      </c>
      <c r="U17" s="15" t="s">
        <v>25</v>
      </c>
      <c r="X17" s="99" t="s">
        <v>234</v>
      </c>
      <c r="Y17" s="64"/>
    </row>
    <row r="18" spans="1:25" hidden="1" x14ac:dyDescent="0.2">
      <c r="A18" s="95">
        <v>44</v>
      </c>
      <c r="B18" s="60">
        <f t="shared" si="0"/>
        <v>0</v>
      </c>
      <c r="C18" s="46">
        <v>44</v>
      </c>
      <c r="D18" s="47" t="s">
        <v>158</v>
      </c>
      <c r="E18" s="19">
        <v>10274.32</v>
      </c>
      <c r="F18" s="19">
        <v>1621.23</v>
      </c>
      <c r="G18" s="19">
        <v>1701.45</v>
      </c>
      <c r="H18" s="18">
        <f t="shared" si="3"/>
        <v>6128.25</v>
      </c>
      <c r="I18" s="18">
        <f t="shared" si="4"/>
        <v>6431.48</v>
      </c>
      <c r="J18" s="18">
        <f t="shared" si="2"/>
        <v>34.049999999999997</v>
      </c>
      <c r="K18" s="18">
        <f t="shared" si="5"/>
        <v>35.729999999999997</v>
      </c>
      <c r="L18" s="96">
        <f t="shared" si="6"/>
        <v>9400</v>
      </c>
      <c r="M18" s="103">
        <f t="shared" si="7"/>
        <v>3.9461787678629727E-3</v>
      </c>
      <c r="N18" s="15">
        <v>335</v>
      </c>
      <c r="O18" s="109">
        <f t="shared" si="8"/>
        <v>1.32</v>
      </c>
      <c r="P18" s="82" t="s">
        <v>291</v>
      </c>
      <c r="Q18" s="82" t="s">
        <v>291</v>
      </c>
      <c r="R18" s="15" t="s">
        <v>25</v>
      </c>
      <c r="S18" s="15" t="s">
        <v>25</v>
      </c>
      <c r="T18" s="15" t="s">
        <v>25</v>
      </c>
      <c r="U18" s="15" t="s">
        <v>25</v>
      </c>
      <c r="X18" s="99" t="s">
        <v>234</v>
      </c>
      <c r="Y18" s="64"/>
    </row>
    <row r="19" spans="1:25" hidden="1" x14ac:dyDescent="0.2">
      <c r="A19" s="95">
        <v>52</v>
      </c>
      <c r="B19" s="60">
        <f t="shared" si="0"/>
        <v>0</v>
      </c>
      <c r="C19" s="46">
        <v>52</v>
      </c>
      <c r="D19" s="47" t="s">
        <v>157</v>
      </c>
      <c r="E19" s="19">
        <v>6784.43</v>
      </c>
      <c r="F19" s="19">
        <v>665.02</v>
      </c>
      <c r="G19" s="19">
        <v>853.39</v>
      </c>
      <c r="H19" s="18">
        <f t="shared" si="3"/>
        <v>2513.7800000000002</v>
      </c>
      <c r="I19" s="18">
        <f t="shared" si="4"/>
        <v>3225.81</v>
      </c>
      <c r="J19" s="18">
        <f t="shared" si="2"/>
        <v>17.46</v>
      </c>
      <c r="K19" s="18">
        <f t="shared" si="5"/>
        <v>22.4</v>
      </c>
      <c r="L19" s="96">
        <f t="shared" si="6"/>
        <v>9400</v>
      </c>
      <c r="M19" s="103">
        <f t="shared" si="7"/>
        <v>3.9461787678629727E-3</v>
      </c>
      <c r="N19" s="15">
        <v>3737</v>
      </c>
      <c r="O19" s="109">
        <f t="shared" si="8"/>
        <v>14.75</v>
      </c>
      <c r="P19" s="82" t="s">
        <v>291</v>
      </c>
      <c r="Q19" s="82" t="s">
        <v>291</v>
      </c>
      <c r="R19" s="15" t="s">
        <v>25</v>
      </c>
      <c r="S19" s="15" t="s">
        <v>25</v>
      </c>
      <c r="T19" s="15" t="s">
        <v>25</v>
      </c>
      <c r="U19" s="15" t="s">
        <v>25</v>
      </c>
      <c r="X19" s="99" t="s">
        <v>235</v>
      </c>
      <c r="Y19" s="64"/>
    </row>
    <row r="20" spans="1:25" hidden="1" x14ac:dyDescent="0.2">
      <c r="A20" s="95">
        <v>55</v>
      </c>
      <c r="B20" s="60">
        <f t="shared" si="0"/>
        <v>0</v>
      </c>
      <c r="C20" s="46">
        <v>55</v>
      </c>
      <c r="D20" s="47" t="s">
        <v>156</v>
      </c>
      <c r="E20" s="19">
        <v>7534.5</v>
      </c>
      <c r="F20" s="19">
        <v>903.19</v>
      </c>
      <c r="G20" s="19">
        <v>932.49</v>
      </c>
      <c r="H20" s="18">
        <f t="shared" si="3"/>
        <v>3414.06</v>
      </c>
      <c r="I20" s="18">
        <f t="shared" si="4"/>
        <v>3524.81</v>
      </c>
      <c r="J20" s="18">
        <f t="shared" si="2"/>
        <v>23.71</v>
      </c>
      <c r="K20" s="18">
        <f t="shared" si="5"/>
        <v>24.48</v>
      </c>
      <c r="L20" s="96">
        <f t="shared" si="6"/>
        <v>9400</v>
      </c>
      <c r="M20" s="103">
        <f t="shared" si="7"/>
        <v>3.9461787678629727E-3</v>
      </c>
      <c r="N20" s="15">
        <v>3813</v>
      </c>
      <c r="O20" s="109">
        <f t="shared" si="8"/>
        <v>15.05</v>
      </c>
      <c r="P20" s="82" t="s">
        <v>291</v>
      </c>
      <c r="Q20" s="82" t="s">
        <v>291</v>
      </c>
      <c r="R20" s="15" t="s">
        <v>25</v>
      </c>
      <c r="S20" s="15" t="s">
        <v>25</v>
      </c>
      <c r="T20" s="15" t="s">
        <v>25</v>
      </c>
      <c r="U20" s="15" t="s">
        <v>25</v>
      </c>
      <c r="X20" s="99" t="s">
        <v>235</v>
      </c>
      <c r="Y20" s="64"/>
    </row>
    <row r="21" spans="1:25" hidden="1" x14ac:dyDescent="0.2">
      <c r="A21" s="95">
        <v>58</v>
      </c>
      <c r="B21" s="60">
        <f t="shared" si="0"/>
        <v>0</v>
      </c>
      <c r="C21" s="46">
        <v>58</v>
      </c>
      <c r="D21" s="49" t="s">
        <v>155</v>
      </c>
      <c r="E21" s="19">
        <v>9083.99</v>
      </c>
      <c r="F21" s="19">
        <v>1089.33</v>
      </c>
      <c r="G21" s="19">
        <v>1212.1600000000001</v>
      </c>
      <c r="H21" s="18">
        <f t="shared" si="3"/>
        <v>4117.67</v>
      </c>
      <c r="I21" s="18">
        <f t="shared" si="4"/>
        <v>4581.96</v>
      </c>
      <c r="J21" s="18">
        <f t="shared" si="2"/>
        <v>28.59</v>
      </c>
      <c r="K21" s="18">
        <f t="shared" si="5"/>
        <v>31.82</v>
      </c>
      <c r="L21" s="96">
        <f t="shared" si="6"/>
        <v>9400</v>
      </c>
      <c r="M21" s="103">
        <f t="shared" si="7"/>
        <v>3.9461787678629727E-3</v>
      </c>
      <c r="N21" s="15">
        <v>637</v>
      </c>
      <c r="O21" s="109">
        <f t="shared" si="8"/>
        <v>2.5099999999999998</v>
      </c>
      <c r="P21" s="82">
        <v>289.5</v>
      </c>
      <c r="Q21" s="82" t="s">
        <v>291</v>
      </c>
      <c r="R21" s="15" t="s">
        <v>25</v>
      </c>
      <c r="S21" s="15" t="s">
        <v>25</v>
      </c>
      <c r="T21" s="15" t="s">
        <v>25</v>
      </c>
      <c r="U21" s="15" t="s">
        <v>25</v>
      </c>
      <c r="X21" s="99" t="s">
        <v>235</v>
      </c>
      <c r="Y21" s="64"/>
    </row>
    <row r="22" spans="1:25" hidden="1" x14ac:dyDescent="0.2">
      <c r="A22" s="95">
        <v>59</v>
      </c>
      <c r="B22" s="60">
        <f t="shared" si="0"/>
        <v>0</v>
      </c>
      <c r="C22" s="46">
        <v>59</v>
      </c>
      <c r="D22" s="49" t="s">
        <v>154</v>
      </c>
      <c r="E22" s="19">
        <v>7960.56</v>
      </c>
      <c r="F22" s="19">
        <v>766.77</v>
      </c>
      <c r="G22" s="19">
        <v>790.45</v>
      </c>
      <c r="H22" s="18">
        <f t="shared" si="3"/>
        <v>2898.39</v>
      </c>
      <c r="I22" s="18">
        <f t="shared" si="4"/>
        <v>2987.9</v>
      </c>
      <c r="J22" s="18">
        <f t="shared" si="2"/>
        <v>20.13</v>
      </c>
      <c r="K22" s="18">
        <f t="shared" si="5"/>
        <v>20.75</v>
      </c>
      <c r="L22" s="96">
        <f t="shared" si="6"/>
        <v>9400</v>
      </c>
      <c r="M22" s="103">
        <f t="shared" si="7"/>
        <v>3.9461787678629727E-3</v>
      </c>
      <c r="N22" s="15">
        <v>819</v>
      </c>
      <c r="O22" s="109">
        <f t="shared" si="8"/>
        <v>3.23</v>
      </c>
      <c r="P22" s="82" t="s">
        <v>291</v>
      </c>
      <c r="Q22" s="82" t="s">
        <v>291</v>
      </c>
      <c r="R22" s="15" t="s">
        <v>25</v>
      </c>
      <c r="S22" s="15" t="s">
        <v>25</v>
      </c>
      <c r="T22" s="15" t="s">
        <v>25</v>
      </c>
      <c r="U22" s="15" t="s">
        <v>25</v>
      </c>
      <c r="X22" s="99" t="s">
        <v>235</v>
      </c>
      <c r="Y22" s="64"/>
    </row>
    <row r="23" spans="1:25" hidden="1" x14ac:dyDescent="0.2">
      <c r="A23" s="95">
        <v>60</v>
      </c>
      <c r="B23" s="60">
        <f t="shared" si="0"/>
        <v>0</v>
      </c>
      <c r="C23" s="46">
        <v>60</v>
      </c>
      <c r="D23" s="49" t="s">
        <v>153</v>
      </c>
      <c r="E23" s="19">
        <v>7003.84</v>
      </c>
      <c r="F23" s="19">
        <v>776.98</v>
      </c>
      <c r="G23" s="19">
        <v>889.08</v>
      </c>
      <c r="H23" s="18">
        <f t="shared" si="3"/>
        <v>2936.98</v>
      </c>
      <c r="I23" s="18">
        <f t="shared" si="4"/>
        <v>3360.72</v>
      </c>
      <c r="J23" s="18">
        <f t="shared" si="2"/>
        <v>20.399999999999999</v>
      </c>
      <c r="K23" s="18">
        <f t="shared" si="5"/>
        <v>23.34</v>
      </c>
      <c r="L23" s="96">
        <f t="shared" si="6"/>
        <v>9400</v>
      </c>
      <c r="M23" s="103">
        <f t="shared" si="7"/>
        <v>3.9461787678629727E-3</v>
      </c>
      <c r="N23" s="15">
        <v>2526</v>
      </c>
      <c r="O23" s="109">
        <f t="shared" si="8"/>
        <v>9.9700000000000006</v>
      </c>
      <c r="P23" s="82">
        <v>269</v>
      </c>
      <c r="Q23" s="82" t="s">
        <v>291</v>
      </c>
      <c r="R23" s="15" t="s">
        <v>25</v>
      </c>
      <c r="S23" s="15" t="s">
        <v>25</v>
      </c>
      <c r="T23" s="15" t="s">
        <v>25</v>
      </c>
      <c r="U23" s="15" t="s">
        <v>25</v>
      </c>
      <c r="X23" s="99" t="s">
        <v>235</v>
      </c>
      <c r="Y23" s="64"/>
    </row>
    <row r="24" spans="1:25" hidden="1" x14ac:dyDescent="0.2">
      <c r="A24" s="95">
        <v>61</v>
      </c>
      <c r="B24" s="60">
        <f t="shared" si="0"/>
        <v>0</v>
      </c>
      <c r="C24" s="46">
        <v>61</v>
      </c>
      <c r="D24" s="49" t="s">
        <v>152</v>
      </c>
      <c r="E24" s="19">
        <v>7336.09</v>
      </c>
      <c r="F24" s="19">
        <v>1950.51</v>
      </c>
      <c r="G24" s="19">
        <v>2010.9</v>
      </c>
      <c r="H24" s="18">
        <f t="shared" si="3"/>
        <v>7372.93</v>
      </c>
      <c r="I24" s="18">
        <f t="shared" si="4"/>
        <v>7601.2</v>
      </c>
      <c r="J24" s="18">
        <f t="shared" si="2"/>
        <v>40.96</v>
      </c>
      <c r="K24" s="18">
        <f t="shared" si="5"/>
        <v>42.23</v>
      </c>
      <c r="L24" s="96">
        <f t="shared" si="6"/>
        <v>9400</v>
      </c>
      <c r="M24" s="103">
        <f t="shared" si="7"/>
        <v>3.9461787678629727E-3</v>
      </c>
      <c r="N24" s="15">
        <v>3116</v>
      </c>
      <c r="O24" s="109">
        <f t="shared" si="8"/>
        <v>12.3</v>
      </c>
      <c r="P24" s="82" t="s">
        <v>291</v>
      </c>
      <c r="Q24" s="82" t="s">
        <v>291</v>
      </c>
      <c r="R24" s="15" t="s">
        <v>25</v>
      </c>
      <c r="S24" s="15" t="s">
        <v>25</v>
      </c>
      <c r="T24" s="15" t="s">
        <v>25</v>
      </c>
      <c r="U24" s="15" t="s">
        <v>25</v>
      </c>
      <c r="X24" s="99" t="s">
        <v>234</v>
      </c>
      <c r="Y24" s="64"/>
    </row>
    <row r="25" spans="1:25" hidden="1" x14ac:dyDescent="0.2">
      <c r="A25" s="95">
        <v>71</v>
      </c>
      <c r="B25" s="60">
        <f t="shared" si="0"/>
        <v>0</v>
      </c>
      <c r="C25" s="46">
        <v>71</v>
      </c>
      <c r="D25" s="47" t="s">
        <v>151</v>
      </c>
      <c r="E25" s="19">
        <v>11711.05</v>
      </c>
      <c r="F25" s="19">
        <v>1511.08</v>
      </c>
      <c r="G25" s="19">
        <v>1588.78</v>
      </c>
      <c r="H25" s="18">
        <f t="shared" si="3"/>
        <v>5711.88</v>
      </c>
      <c r="I25" s="18">
        <f t="shared" si="4"/>
        <v>6005.59</v>
      </c>
      <c r="J25" s="18">
        <f t="shared" si="2"/>
        <v>39.67</v>
      </c>
      <c r="K25" s="18">
        <f t="shared" si="5"/>
        <v>41.71</v>
      </c>
      <c r="L25" s="96">
        <f t="shared" si="6"/>
        <v>9400</v>
      </c>
      <c r="M25" s="103">
        <f t="shared" si="7"/>
        <v>3.9461787678629727E-3</v>
      </c>
      <c r="N25" s="15">
        <v>230</v>
      </c>
      <c r="O25" s="109">
        <f t="shared" si="8"/>
        <v>0.91</v>
      </c>
      <c r="P25" s="82" t="s">
        <v>291</v>
      </c>
      <c r="Q25" s="82" t="s">
        <v>291</v>
      </c>
      <c r="R25" s="15" t="s">
        <v>25</v>
      </c>
      <c r="S25" s="15" t="s">
        <v>25</v>
      </c>
      <c r="T25" s="15" t="s">
        <v>25</v>
      </c>
      <c r="U25" s="15" t="s">
        <v>25</v>
      </c>
      <c r="X25" s="99" t="s">
        <v>235</v>
      </c>
      <c r="Y25" s="64"/>
    </row>
    <row r="26" spans="1:25" hidden="1" x14ac:dyDescent="0.2">
      <c r="A26" s="95">
        <v>72</v>
      </c>
      <c r="B26" s="60">
        <f t="shared" si="0"/>
        <v>0</v>
      </c>
      <c r="C26" s="46">
        <v>72</v>
      </c>
      <c r="D26" s="47" t="s">
        <v>150</v>
      </c>
      <c r="E26" s="19">
        <v>10057.98</v>
      </c>
      <c r="F26" s="19">
        <v>1138.92</v>
      </c>
      <c r="G26" s="19">
        <v>1263.06</v>
      </c>
      <c r="H26" s="18">
        <f t="shared" si="3"/>
        <v>4305.12</v>
      </c>
      <c r="I26" s="18">
        <f t="shared" si="4"/>
        <v>4774.37</v>
      </c>
      <c r="J26" s="18">
        <f t="shared" si="2"/>
        <v>29.9</v>
      </c>
      <c r="K26" s="18">
        <f t="shared" si="5"/>
        <v>33.159999999999997</v>
      </c>
      <c r="L26" s="96">
        <f t="shared" si="6"/>
        <v>9400</v>
      </c>
      <c r="M26" s="103">
        <f t="shared" si="7"/>
        <v>3.9461787678629727E-3</v>
      </c>
      <c r="N26" s="15">
        <v>302</v>
      </c>
      <c r="O26" s="109">
        <f t="shared" si="8"/>
        <v>1.19</v>
      </c>
      <c r="P26" s="82" t="s">
        <v>291</v>
      </c>
      <c r="Q26" s="82" t="s">
        <v>291</v>
      </c>
      <c r="R26" s="15" t="s">
        <v>25</v>
      </c>
      <c r="S26" s="15" t="s">
        <v>25</v>
      </c>
      <c r="T26" s="15" t="s">
        <v>25</v>
      </c>
      <c r="U26" s="15" t="s">
        <v>25</v>
      </c>
      <c r="X26" s="99" t="s">
        <v>235</v>
      </c>
      <c r="Y26" s="64"/>
    </row>
    <row r="27" spans="1:25" hidden="1" x14ac:dyDescent="0.2">
      <c r="A27" s="95">
        <v>73</v>
      </c>
      <c r="B27" s="60">
        <f t="shared" si="0"/>
        <v>0</v>
      </c>
      <c r="C27" s="46">
        <v>73</v>
      </c>
      <c r="D27" s="48" t="s">
        <v>149</v>
      </c>
      <c r="E27" s="19">
        <v>12741.98</v>
      </c>
      <c r="F27" s="19">
        <v>1194.06</v>
      </c>
      <c r="G27" s="19">
        <v>1655.69</v>
      </c>
      <c r="H27" s="18">
        <f t="shared" si="3"/>
        <v>4513.55</v>
      </c>
      <c r="I27" s="18">
        <f t="shared" si="4"/>
        <v>6258.51</v>
      </c>
      <c r="J27" s="18">
        <f t="shared" si="2"/>
        <v>31.34</v>
      </c>
      <c r="K27" s="18">
        <f t="shared" si="5"/>
        <v>43.46</v>
      </c>
      <c r="L27" s="96">
        <f t="shared" si="6"/>
        <v>9400</v>
      </c>
      <c r="M27" s="103">
        <f t="shared" si="7"/>
        <v>3.9461787678629727E-3</v>
      </c>
      <c r="N27" s="15">
        <v>171</v>
      </c>
      <c r="O27" s="109">
        <f t="shared" si="8"/>
        <v>0.67</v>
      </c>
      <c r="P27" s="82" t="s">
        <v>291</v>
      </c>
      <c r="Q27" s="82" t="s">
        <v>291</v>
      </c>
      <c r="R27" s="15" t="s">
        <v>25</v>
      </c>
      <c r="S27" s="15" t="s">
        <v>25</v>
      </c>
      <c r="T27" s="15" t="s">
        <v>25</v>
      </c>
      <c r="U27" s="15" t="s">
        <v>25</v>
      </c>
      <c r="X27" s="99" t="s">
        <v>235</v>
      </c>
      <c r="Y27" s="64"/>
    </row>
    <row r="28" spans="1:25" hidden="1" x14ac:dyDescent="0.2">
      <c r="A28" s="95">
        <v>83</v>
      </c>
      <c r="B28" s="60">
        <f t="shared" si="0"/>
        <v>0</v>
      </c>
      <c r="C28" s="46">
        <v>83</v>
      </c>
      <c r="D28" s="48" t="s">
        <v>148</v>
      </c>
      <c r="E28" s="19">
        <v>8767.7000000000007</v>
      </c>
      <c r="F28" s="19">
        <v>0</v>
      </c>
      <c r="G28" s="19">
        <v>0</v>
      </c>
      <c r="H28" s="18">
        <f t="shared" si="3"/>
        <v>0</v>
      </c>
      <c r="I28" s="18">
        <f t="shared" si="4"/>
        <v>0</v>
      </c>
      <c r="J28" s="18">
        <f t="shared" si="2"/>
        <v>0</v>
      </c>
      <c r="K28" s="18">
        <f t="shared" si="5"/>
        <v>0</v>
      </c>
      <c r="L28" s="96">
        <f t="shared" si="6"/>
        <v>9400</v>
      </c>
      <c r="M28" s="103">
        <f t="shared" si="7"/>
        <v>3.9461787678629727E-3</v>
      </c>
      <c r="N28" s="15">
        <v>925</v>
      </c>
      <c r="O28" s="109">
        <f t="shared" si="8"/>
        <v>3.65</v>
      </c>
      <c r="P28" s="82" t="s">
        <v>291</v>
      </c>
      <c r="Q28" s="82" t="s">
        <v>291</v>
      </c>
      <c r="R28" s="15" t="s">
        <v>25</v>
      </c>
      <c r="S28" s="15" t="s">
        <v>25</v>
      </c>
      <c r="T28" s="15" t="s">
        <v>25</v>
      </c>
      <c r="U28" s="15" t="s">
        <v>25</v>
      </c>
      <c r="X28" s="99" t="s">
        <v>235</v>
      </c>
      <c r="Y28" s="64"/>
    </row>
    <row r="29" spans="1:25" hidden="1" x14ac:dyDescent="0.2">
      <c r="A29" s="95">
        <v>84</v>
      </c>
      <c r="B29" s="60">
        <f t="shared" si="0"/>
        <v>0</v>
      </c>
      <c r="C29" s="46">
        <v>84</v>
      </c>
      <c r="D29" s="48" t="s">
        <v>147</v>
      </c>
      <c r="E29" s="19">
        <v>7382.23</v>
      </c>
      <c r="F29" s="19">
        <v>1116.25</v>
      </c>
      <c r="G29" s="19">
        <v>1248.17</v>
      </c>
      <c r="H29" s="18">
        <f t="shared" si="3"/>
        <v>4219.43</v>
      </c>
      <c r="I29" s="18">
        <f t="shared" si="4"/>
        <v>4718.08</v>
      </c>
      <c r="J29" s="18">
        <f t="shared" si="2"/>
        <v>23.44</v>
      </c>
      <c r="K29" s="18">
        <f t="shared" si="5"/>
        <v>26.21</v>
      </c>
      <c r="L29" s="96">
        <f t="shared" si="6"/>
        <v>9400</v>
      </c>
      <c r="M29" s="103">
        <f t="shared" si="7"/>
        <v>3.9461787678629727E-3</v>
      </c>
      <c r="N29" s="15">
        <v>3783</v>
      </c>
      <c r="O29" s="109">
        <f t="shared" si="8"/>
        <v>14.93</v>
      </c>
      <c r="P29" s="82">
        <v>906.5</v>
      </c>
      <c r="Q29" s="82">
        <v>585.70000000000005</v>
      </c>
      <c r="R29" s="83">
        <v>2.5</v>
      </c>
      <c r="S29" s="83">
        <v>811.5</v>
      </c>
      <c r="T29" s="83">
        <v>23</v>
      </c>
      <c r="U29" s="83">
        <v>372</v>
      </c>
      <c r="X29" s="99" t="s">
        <v>234</v>
      </c>
      <c r="Y29" s="64"/>
    </row>
    <row r="30" spans="1:25" hidden="1" x14ac:dyDescent="0.2">
      <c r="A30" s="95">
        <v>91</v>
      </c>
      <c r="B30" s="60">
        <f t="shared" si="0"/>
        <v>0</v>
      </c>
      <c r="C30" s="46">
        <v>91</v>
      </c>
      <c r="D30" s="48" t="s">
        <v>146</v>
      </c>
      <c r="E30" s="19">
        <v>7106.69</v>
      </c>
      <c r="F30" s="19">
        <v>860.73</v>
      </c>
      <c r="G30" s="19">
        <v>934.62</v>
      </c>
      <c r="H30" s="18">
        <f t="shared" si="3"/>
        <v>3253.56</v>
      </c>
      <c r="I30" s="18">
        <f t="shared" si="4"/>
        <v>3532.86</v>
      </c>
      <c r="J30" s="18">
        <f t="shared" si="2"/>
        <v>18.079999999999998</v>
      </c>
      <c r="K30" s="18">
        <f t="shared" si="5"/>
        <v>19.63</v>
      </c>
      <c r="L30" s="96">
        <f t="shared" si="6"/>
        <v>9400</v>
      </c>
      <c r="M30" s="103">
        <f t="shared" si="7"/>
        <v>3.9461787678629727E-3</v>
      </c>
      <c r="N30" s="15">
        <v>9936</v>
      </c>
      <c r="O30" s="109">
        <f t="shared" si="8"/>
        <v>39.21</v>
      </c>
      <c r="P30" s="82">
        <v>2834.5</v>
      </c>
      <c r="Q30" s="82">
        <v>1531</v>
      </c>
      <c r="R30" s="83">
        <v>9</v>
      </c>
      <c r="S30" s="83">
        <v>1631</v>
      </c>
      <c r="T30" s="83">
        <v>0</v>
      </c>
      <c r="U30" s="83">
        <v>583</v>
      </c>
      <c r="X30" s="99" t="s">
        <v>234</v>
      </c>
      <c r="Y30" s="64"/>
    </row>
    <row r="31" spans="1:25" hidden="1" x14ac:dyDescent="0.2">
      <c r="A31" s="95">
        <v>92</v>
      </c>
      <c r="B31" s="60">
        <f t="shared" si="0"/>
        <v>0</v>
      </c>
      <c r="C31" s="46">
        <v>92</v>
      </c>
      <c r="D31" s="48" t="s">
        <v>145</v>
      </c>
      <c r="E31" s="19">
        <v>16865.43</v>
      </c>
      <c r="F31" s="19">
        <v>2141.5300000000002</v>
      </c>
      <c r="G31" s="19">
        <v>0</v>
      </c>
      <c r="H31" s="18">
        <f t="shared" si="3"/>
        <v>8094.98</v>
      </c>
      <c r="I31" s="18">
        <f t="shared" si="4"/>
        <v>0</v>
      </c>
      <c r="J31" s="18">
        <f t="shared" si="2"/>
        <v>56.22</v>
      </c>
      <c r="K31" s="18">
        <f t="shared" si="5"/>
        <v>0</v>
      </c>
      <c r="L31" s="96">
        <f t="shared" si="6"/>
        <v>9400</v>
      </c>
      <c r="M31" s="103">
        <f t="shared" si="7"/>
        <v>3.9461787678629727E-3</v>
      </c>
      <c r="N31" s="15">
        <v>56</v>
      </c>
      <c r="O31" s="109">
        <f t="shared" si="8"/>
        <v>0.22</v>
      </c>
      <c r="P31" s="82" t="s">
        <v>291</v>
      </c>
      <c r="Q31" s="82" t="s">
        <v>291</v>
      </c>
      <c r="R31" s="15" t="s">
        <v>25</v>
      </c>
      <c r="S31" s="15" t="s">
        <v>25</v>
      </c>
      <c r="T31" s="15" t="s">
        <v>25</v>
      </c>
      <c r="U31" s="15" t="s">
        <v>25</v>
      </c>
      <c r="X31" s="99" t="s">
        <v>235</v>
      </c>
      <c r="Y31" s="64"/>
    </row>
    <row r="32" spans="1:25" hidden="1" x14ac:dyDescent="0.2">
      <c r="A32" s="95">
        <v>93</v>
      </c>
      <c r="B32" s="60">
        <f t="shared" si="0"/>
        <v>0</v>
      </c>
      <c r="C32" s="46">
        <v>93</v>
      </c>
      <c r="D32" s="48" t="s">
        <v>144</v>
      </c>
      <c r="E32" s="19">
        <v>7144.59</v>
      </c>
      <c r="F32" s="19">
        <v>779.84</v>
      </c>
      <c r="G32" s="19">
        <v>875.81</v>
      </c>
      <c r="H32" s="18">
        <f t="shared" si="3"/>
        <v>2947.8</v>
      </c>
      <c r="I32" s="18">
        <f t="shared" si="4"/>
        <v>3310.56</v>
      </c>
      <c r="J32" s="18">
        <f t="shared" si="2"/>
        <v>16.38</v>
      </c>
      <c r="K32" s="18">
        <f t="shared" si="5"/>
        <v>18.39</v>
      </c>
      <c r="L32" s="96">
        <f t="shared" si="6"/>
        <v>9400</v>
      </c>
      <c r="M32" s="103">
        <f t="shared" si="7"/>
        <v>3.9461787678629727E-3</v>
      </c>
      <c r="N32" s="15">
        <v>13615</v>
      </c>
      <c r="O32" s="109">
        <f t="shared" si="8"/>
        <v>53.73</v>
      </c>
      <c r="P32" s="82">
        <v>2600</v>
      </c>
      <c r="Q32" s="82">
        <v>2645</v>
      </c>
      <c r="R32" s="15" t="s">
        <v>25</v>
      </c>
      <c r="S32" s="15" t="s">
        <v>25</v>
      </c>
      <c r="T32" s="15" t="s">
        <v>25</v>
      </c>
      <c r="U32" s="15" t="s">
        <v>25</v>
      </c>
      <c r="X32" s="99" t="s">
        <v>234</v>
      </c>
      <c r="Y32" s="64"/>
    </row>
    <row r="33" spans="1:25" hidden="1" x14ac:dyDescent="0.2">
      <c r="A33" s="95">
        <v>101</v>
      </c>
      <c r="B33" s="60">
        <f t="shared" si="0"/>
        <v>0</v>
      </c>
      <c r="C33" s="46">
        <v>101</v>
      </c>
      <c r="D33" s="47" t="s">
        <v>143</v>
      </c>
      <c r="E33" s="19">
        <v>8402.56</v>
      </c>
      <c r="F33" s="19">
        <v>959.27</v>
      </c>
      <c r="G33" s="19">
        <v>1120.6600000000001</v>
      </c>
      <c r="H33" s="18">
        <f t="shared" si="3"/>
        <v>3626.04</v>
      </c>
      <c r="I33" s="18">
        <f t="shared" si="4"/>
        <v>4236.09</v>
      </c>
      <c r="J33" s="18">
        <f t="shared" si="2"/>
        <v>25.18</v>
      </c>
      <c r="K33" s="18">
        <f t="shared" si="5"/>
        <v>29.42</v>
      </c>
      <c r="L33" s="96">
        <f t="shared" si="6"/>
        <v>9400</v>
      </c>
      <c r="M33" s="103">
        <f t="shared" si="7"/>
        <v>3.9461787678629727E-3</v>
      </c>
      <c r="N33" s="15">
        <v>1471</v>
      </c>
      <c r="O33" s="109">
        <f t="shared" si="8"/>
        <v>5.8</v>
      </c>
      <c r="P33" s="82">
        <v>730</v>
      </c>
      <c r="Q33" s="82">
        <v>198</v>
      </c>
      <c r="R33" s="15" t="s">
        <v>25</v>
      </c>
      <c r="S33" s="15" t="s">
        <v>25</v>
      </c>
      <c r="T33" s="15" t="s">
        <v>25</v>
      </c>
      <c r="U33" s="15" t="s">
        <v>25</v>
      </c>
      <c r="X33" s="99" t="s">
        <v>235</v>
      </c>
      <c r="Y33" s="64"/>
    </row>
    <row r="34" spans="1:25" hidden="1" x14ac:dyDescent="0.2">
      <c r="A34" s="95">
        <v>111</v>
      </c>
      <c r="B34" s="60">
        <f t="shared" si="0"/>
        <v>0</v>
      </c>
      <c r="C34" s="46">
        <v>111</v>
      </c>
      <c r="D34" s="47" t="s">
        <v>142</v>
      </c>
      <c r="E34" s="19">
        <v>10277.040000000001</v>
      </c>
      <c r="F34" s="19">
        <v>1070.23</v>
      </c>
      <c r="G34" s="19">
        <v>1040.8699999999999</v>
      </c>
      <c r="H34" s="18">
        <f t="shared" si="3"/>
        <v>4045.47</v>
      </c>
      <c r="I34" s="18">
        <f t="shared" si="4"/>
        <v>3934.49</v>
      </c>
      <c r="J34" s="18">
        <f t="shared" si="2"/>
        <v>28.09</v>
      </c>
      <c r="K34" s="18">
        <f t="shared" si="5"/>
        <v>27.32</v>
      </c>
      <c r="L34" s="96">
        <f t="shared" si="6"/>
        <v>9400</v>
      </c>
      <c r="M34" s="103">
        <f t="shared" si="7"/>
        <v>3.9461787678629727E-3</v>
      </c>
      <c r="N34" s="15">
        <v>385</v>
      </c>
      <c r="O34" s="109">
        <f t="shared" si="8"/>
        <v>1.52</v>
      </c>
      <c r="P34" s="82" t="s">
        <v>291</v>
      </c>
      <c r="Q34" s="82" t="s">
        <v>291</v>
      </c>
      <c r="R34" s="15" t="s">
        <v>25</v>
      </c>
      <c r="S34" s="15" t="s">
        <v>25</v>
      </c>
      <c r="T34" s="15" t="s">
        <v>25</v>
      </c>
      <c r="U34" s="15" t="s">
        <v>25</v>
      </c>
      <c r="X34" s="99" t="s">
        <v>235</v>
      </c>
      <c r="Y34" s="64"/>
    </row>
    <row r="35" spans="1:25" hidden="1" x14ac:dyDescent="0.2">
      <c r="A35" s="95">
        <v>121</v>
      </c>
      <c r="B35" s="60">
        <f t="shared" si="0"/>
        <v>0</v>
      </c>
      <c r="C35" s="46">
        <v>121</v>
      </c>
      <c r="D35" s="48" t="s">
        <v>141</v>
      </c>
      <c r="E35" s="19">
        <v>12729.05</v>
      </c>
      <c r="F35" s="19">
        <v>1540.69</v>
      </c>
      <c r="G35" s="19">
        <v>1349.83</v>
      </c>
      <c r="H35" s="18">
        <f t="shared" si="3"/>
        <v>5823.81</v>
      </c>
      <c r="I35" s="18">
        <f t="shared" si="4"/>
        <v>5102.3599999999997</v>
      </c>
      <c r="J35" s="18">
        <f t="shared" si="2"/>
        <v>40.44</v>
      </c>
      <c r="K35" s="18">
        <f t="shared" si="5"/>
        <v>35.43</v>
      </c>
      <c r="L35" s="96">
        <f t="shared" si="6"/>
        <v>9400</v>
      </c>
      <c r="M35" s="103">
        <f t="shared" si="7"/>
        <v>3.9461787678629727E-3</v>
      </c>
      <c r="N35" s="15">
        <v>150</v>
      </c>
      <c r="O35" s="109">
        <f t="shared" si="8"/>
        <v>0.59</v>
      </c>
      <c r="P35" s="82" t="s">
        <v>291</v>
      </c>
      <c r="Q35" s="82" t="s">
        <v>291</v>
      </c>
      <c r="R35" s="15" t="s">
        <v>25</v>
      </c>
      <c r="S35" s="15" t="s">
        <v>25</v>
      </c>
      <c r="T35" s="15" t="s">
        <v>25</v>
      </c>
      <c r="U35" s="15" t="s">
        <v>25</v>
      </c>
      <c r="X35" s="99" t="s">
        <v>235</v>
      </c>
      <c r="Y35" s="64"/>
    </row>
    <row r="36" spans="1:25" hidden="1" x14ac:dyDescent="0.2">
      <c r="A36" s="95">
        <v>131</v>
      </c>
      <c r="B36" s="60">
        <f t="shared" si="0"/>
        <v>0</v>
      </c>
      <c r="C36" s="46">
        <v>131</v>
      </c>
      <c r="D36" s="49" t="s">
        <v>140</v>
      </c>
      <c r="E36" s="19">
        <v>7464.61</v>
      </c>
      <c r="F36" s="19">
        <v>897.89</v>
      </c>
      <c r="G36" s="19">
        <v>991.26</v>
      </c>
      <c r="H36" s="18">
        <f t="shared" si="3"/>
        <v>3394.02</v>
      </c>
      <c r="I36" s="18">
        <f t="shared" si="4"/>
        <v>3746.96</v>
      </c>
      <c r="J36" s="18">
        <f t="shared" si="2"/>
        <v>23.57</v>
      </c>
      <c r="K36" s="18">
        <f t="shared" si="5"/>
        <v>26.02</v>
      </c>
      <c r="L36" s="96">
        <f t="shared" si="6"/>
        <v>9400</v>
      </c>
      <c r="M36" s="103">
        <f t="shared" si="7"/>
        <v>3.9461787678629727E-3</v>
      </c>
      <c r="N36" s="15">
        <v>12745</v>
      </c>
      <c r="O36" s="109">
        <f t="shared" si="8"/>
        <v>50.29</v>
      </c>
      <c r="P36" s="82">
        <v>4620.5</v>
      </c>
      <c r="Q36" s="82">
        <v>1347.5</v>
      </c>
      <c r="R36" s="15" t="s">
        <v>25</v>
      </c>
      <c r="S36" s="15" t="s">
        <v>25</v>
      </c>
      <c r="T36" s="15" t="s">
        <v>25</v>
      </c>
      <c r="U36" s="15" t="s">
        <v>25</v>
      </c>
      <c r="X36" s="99" t="s">
        <v>235</v>
      </c>
      <c r="Y36" s="64"/>
    </row>
    <row r="37" spans="1:25" hidden="1" x14ac:dyDescent="0.2">
      <c r="A37" s="95">
        <v>132</v>
      </c>
      <c r="B37" s="60">
        <f t="shared" si="0"/>
        <v>0</v>
      </c>
      <c r="C37" s="46">
        <v>132</v>
      </c>
      <c r="D37" s="48" t="s">
        <v>138</v>
      </c>
      <c r="E37" s="19">
        <v>7491.89</v>
      </c>
      <c r="F37" s="19">
        <v>806.66</v>
      </c>
      <c r="G37" s="19">
        <v>885.11</v>
      </c>
      <c r="H37" s="18">
        <f t="shared" si="3"/>
        <v>3049.17</v>
      </c>
      <c r="I37" s="18">
        <f t="shared" si="4"/>
        <v>3345.72</v>
      </c>
      <c r="J37" s="18">
        <f t="shared" si="2"/>
        <v>16.940000000000001</v>
      </c>
      <c r="K37" s="18">
        <f t="shared" si="5"/>
        <v>18.59</v>
      </c>
      <c r="L37" s="96">
        <f t="shared" si="6"/>
        <v>9400</v>
      </c>
      <c r="M37" s="103">
        <f t="shared" si="7"/>
        <v>3.9461787678629727E-3</v>
      </c>
      <c r="N37" s="15">
        <v>5131</v>
      </c>
      <c r="O37" s="109">
        <f t="shared" si="8"/>
        <v>20.25</v>
      </c>
      <c r="P37" s="82">
        <v>2600</v>
      </c>
      <c r="Q37" s="82">
        <v>862</v>
      </c>
      <c r="R37" s="83">
        <v>81</v>
      </c>
      <c r="S37" s="83">
        <v>5093</v>
      </c>
      <c r="T37" s="83">
        <v>0</v>
      </c>
      <c r="U37" s="83">
        <v>715</v>
      </c>
      <c r="X37" s="99" t="s">
        <v>234</v>
      </c>
      <c r="Y37" s="64"/>
    </row>
    <row r="38" spans="1:25" hidden="1" x14ac:dyDescent="0.2">
      <c r="A38" s="95">
        <v>133</v>
      </c>
      <c r="B38" s="60">
        <f t="shared" si="0"/>
        <v>0</v>
      </c>
      <c r="C38" s="46">
        <v>133</v>
      </c>
      <c r="D38" s="48" t="s">
        <v>137</v>
      </c>
      <c r="E38" s="19">
        <v>8218.8799999999992</v>
      </c>
      <c r="F38" s="19">
        <v>1050.54</v>
      </c>
      <c r="G38" s="19">
        <v>1027.56</v>
      </c>
      <c r="H38" s="18">
        <f t="shared" si="3"/>
        <v>3971.04</v>
      </c>
      <c r="I38" s="18">
        <f t="shared" si="4"/>
        <v>3884.18</v>
      </c>
      <c r="J38" s="18">
        <f t="shared" si="2"/>
        <v>22.06</v>
      </c>
      <c r="K38" s="18">
        <f t="shared" si="5"/>
        <v>21.58</v>
      </c>
      <c r="L38" s="96">
        <f t="shared" si="6"/>
        <v>9400</v>
      </c>
      <c r="M38" s="103">
        <f t="shared" si="7"/>
        <v>3.9461787678629727E-3</v>
      </c>
      <c r="N38" s="15">
        <v>613</v>
      </c>
      <c r="O38" s="109">
        <f t="shared" si="8"/>
        <v>2.42</v>
      </c>
      <c r="P38" s="82">
        <v>118.5</v>
      </c>
      <c r="Q38" s="82" t="s">
        <v>291</v>
      </c>
      <c r="R38" s="15" t="s">
        <v>25</v>
      </c>
      <c r="S38" s="15" t="s">
        <v>25</v>
      </c>
      <c r="T38" s="15" t="s">
        <v>25</v>
      </c>
      <c r="U38" s="15" t="s">
        <v>25</v>
      </c>
      <c r="X38" s="99" t="s">
        <v>234</v>
      </c>
      <c r="Y38" s="64"/>
    </row>
    <row r="39" spans="1:25" hidden="1" x14ac:dyDescent="0.2">
      <c r="A39" s="95">
        <v>134</v>
      </c>
      <c r="B39" s="60">
        <f t="shared" si="0"/>
        <v>0</v>
      </c>
      <c r="C39" s="46">
        <v>134</v>
      </c>
      <c r="D39" s="48" t="s">
        <v>136</v>
      </c>
      <c r="E39" s="19">
        <v>7632.92</v>
      </c>
      <c r="F39" s="19">
        <v>797.76</v>
      </c>
      <c r="G39" s="19">
        <v>874.92</v>
      </c>
      <c r="H39" s="18">
        <f t="shared" si="3"/>
        <v>3015.53</v>
      </c>
      <c r="I39" s="18">
        <f t="shared" si="4"/>
        <v>3307.2</v>
      </c>
      <c r="J39" s="18">
        <f t="shared" si="2"/>
        <v>20.94</v>
      </c>
      <c r="K39" s="18">
        <f t="shared" si="5"/>
        <v>22.97</v>
      </c>
      <c r="L39" s="96">
        <f t="shared" si="6"/>
        <v>9400</v>
      </c>
      <c r="M39" s="103">
        <f t="shared" si="7"/>
        <v>3.9461787678629727E-3</v>
      </c>
      <c r="N39" s="15">
        <v>4323</v>
      </c>
      <c r="O39" s="109">
        <f t="shared" si="8"/>
        <v>17.059999999999999</v>
      </c>
      <c r="P39" s="82">
        <v>668</v>
      </c>
      <c r="Q39" s="82">
        <v>607</v>
      </c>
      <c r="R39" s="15" t="s">
        <v>25</v>
      </c>
      <c r="S39" s="15" t="s">
        <v>25</v>
      </c>
      <c r="T39" s="15" t="s">
        <v>25</v>
      </c>
      <c r="U39" s="15" t="s">
        <v>25</v>
      </c>
      <c r="X39" s="99" t="s">
        <v>235</v>
      </c>
      <c r="Y39" s="64"/>
    </row>
    <row r="40" spans="1:25" hidden="1" x14ac:dyDescent="0.2">
      <c r="A40" s="95">
        <v>135</v>
      </c>
      <c r="B40" s="60">
        <f t="shared" si="0"/>
        <v>0</v>
      </c>
      <c r="C40" s="46">
        <v>135</v>
      </c>
      <c r="D40" s="48" t="s">
        <v>135</v>
      </c>
      <c r="E40" s="19">
        <v>9774.31</v>
      </c>
      <c r="F40" s="19">
        <v>921.2</v>
      </c>
      <c r="G40" s="19">
        <v>1264.31</v>
      </c>
      <c r="H40" s="18">
        <f t="shared" si="3"/>
        <v>3482.14</v>
      </c>
      <c r="I40" s="18">
        <f t="shared" si="4"/>
        <v>4779.09</v>
      </c>
      <c r="J40" s="18">
        <f t="shared" si="2"/>
        <v>24.18</v>
      </c>
      <c r="K40" s="18">
        <f t="shared" si="5"/>
        <v>33.19</v>
      </c>
      <c r="L40" s="96">
        <f t="shared" si="6"/>
        <v>9400</v>
      </c>
      <c r="M40" s="103">
        <f t="shared" si="7"/>
        <v>3.9461787678629727E-3</v>
      </c>
      <c r="N40" s="15">
        <v>301</v>
      </c>
      <c r="O40" s="109">
        <f t="shared" si="8"/>
        <v>1.19</v>
      </c>
      <c r="P40" s="82">
        <v>62</v>
      </c>
      <c r="Q40" s="82">
        <v>80</v>
      </c>
      <c r="R40" s="15" t="s">
        <v>25</v>
      </c>
      <c r="S40" s="15" t="s">
        <v>25</v>
      </c>
      <c r="T40" s="15" t="s">
        <v>25</v>
      </c>
      <c r="U40" s="15" t="s">
        <v>25</v>
      </c>
      <c r="X40" s="99" t="s">
        <v>235</v>
      </c>
      <c r="Y40" s="64"/>
    </row>
    <row r="41" spans="1:25" hidden="1" x14ac:dyDescent="0.2">
      <c r="A41" s="95">
        <v>136</v>
      </c>
      <c r="B41" s="60">
        <f t="shared" ref="B41:B72" si="9">+A41-C41</f>
        <v>0</v>
      </c>
      <c r="C41" s="46">
        <v>136</v>
      </c>
      <c r="D41" s="48" t="s">
        <v>134</v>
      </c>
      <c r="E41" s="19">
        <v>8221.94</v>
      </c>
      <c r="F41" s="19">
        <v>912.42</v>
      </c>
      <c r="G41" s="19">
        <v>1029.1600000000001</v>
      </c>
      <c r="H41" s="18">
        <f t="shared" si="3"/>
        <v>3448.95</v>
      </c>
      <c r="I41" s="18">
        <f t="shared" si="4"/>
        <v>3890.22</v>
      </c>
      <c r="J41" s="18">
        <f t="shared" ref="J41:J72" si="10">IF(F41="N/A","N/A",ROUND((F41*0.42)/IF(X41="Y",16,20),2))</f>
        <v>23.95</v>
      </c>
      <c r="K41" s="18">
        <f t="shared" si="5"/>
        <v>27.02</v>
      </c>
      <c r="L41" s="96">
        <f t="shared" si="6"/>
        <v>9400</v>
      </c>
      <c r="M41" s="103">
        <f t="shared" si="7"/>
        <v>3.9461787678629727E-3</v>
      </c>
      <c r="N41" s="15">
        <v>829</v>
      </c>
      <c r="O41" s="109">
        <f t="shared" si="8"/>
        <v>3.27</v>
      </c>
      <c r="P41" s="82">
        <v>245</v>
      </c>
      <c r="Q41" s="82" t="s">
        <v>291</v>
      </c>
      <c r="R41" s="15" t="s">
        <v>25</v>
      </c>
      <c r="S41" s="15" t="s">
        <v>25</v>
      </c>
      <c r="T41" s="15" t="s">
        <v>25</v>
      </c>
      <c r="U41" s="15" t="s">
        <v>25</v>
      </c>
      <c r="X41" s="99" t="s">
        <v>235</v>
      </c>
      <c r="Y41" s="64"/>
    </row>
    <row r="42" spans="1:25" hidden="1" x14ac:dyDescent="0.2">
      <c r="A42" s="95">
        <v>137</v>
      </c>
      <c r="B42" s="60">
        <f t="shared" si="9"/>
        <v>0</v>
      </c>
      <c r="C42" s="46">
        <v>137</v>
      </c>
      <c r="D42" s="48" t="s">
        <v>133</v>
      </c>
      <c r="E42" s="19">
        <v>7630.66</v>
      </c>
      <c r="F42" s="19">
        <v>735.97</v>
      </c>
      <c r="G42" s="19">
        <v>1152.24</v>
      </c>
      <c r="H42" s="18">
        <f t="shared" si="3"/>
        <v>2781.97</v>
      </c>
      <c r="I42" s="18">
        <f t="shared" si="4"/>
        <v>4355.47</v>
      </c>
      <c r="J42" s="18">
        <f t="shared" si="10"/>
        <v>19.32</v>
      </c>
      <c r="K42" s="18">
        <f t="shared" si="5"/>
        <v>30.25</v>
      </c>
      <c r="L42" s="96">
        <f t="shared" si="6"/>
        <v>9400</v>
      </c>
      <c r="M42" s="103">
        <f t="shared" si="7"/>
        <v>3.9461787678629727E-3</v>
      </c>
      <c r="N42" s="15">
        <v>1018</v>
      </c>
      <c r="O42" s="109">
        <f t="shared" si="8"/>
        <v>4.0199999999999996</v>
      </c>
      <c r="P42" s="82">
        <v>123</v>
      </c>
      <c r="Q42" s="82">
        <v>208</v>
      </c>
      <c r="R42" s="15" t="s">
        <v>25</v>
      </c>
      <c r="S42" s="15" t="s">
        <v>25</v>
      </c>
      <c r="T42" s="15" t="s">
        <v>25</v>
      </c>
      <c r="U42" s="15" t="s">
        <v>25</v>
      </c>
      <c r="X42" s="99" t="s">
        <v>235</v>
      </c>
      <c r="Y42" s="64"/>
    </row>
    <row r="43" spans="1:25" hidden="1" x14ac:dyDescent="0.2">
      <c r="A43" s="95">
        <v>139</v>
      </c>
      <c r="B43" s="60">
        <f t="shared" si="9"/>
        <v>0</v>
      </c>
      <c r="C43" s="46">
        <v>139</v>
      </c>
      <c r="D43" s="48" t="s">
        <v>132</v>
      </c>
      <c r="E43" s="19">
        <v>7076.05</v>
      </c>
      <c r="F43" s="19">
        <v>783.59</v>
      </c>
      <c r="G43" s="19">
        <v>984.81</v>
      </c>
      <c r="H43" s="18">
        <f t="shared" si="3"/>
        <v>2961.97</v>
      </c>
      <c r="I43" s="18">
        <f t="shared" si="4"/>
        <v>3722.58</v>
      </c>
      <c r="J43" s="18">
        <f t="shared" si="10"/>
        <v>16.46</v>
      </c>
      <c r="K43" s="18">
        <f t="shared" si="5"/>
        <v>20.68</v>
      </c>
      <c r="L43" s="96">
        <f t="shared" si="6"/>
        <v>9400</v>
      </c>
      <c r="M43" s="103">
        <f t="shared" si="7"/>
        <v>3.9461787678629727E-3</v>
      </c>
      <c r="N43" s="15">
        <v>10339</v>
      </c>
      <c r="O43" s="109">
        <f t="shared" si="8"/>
        <v>40.799999999999997</v>
      </c>
      <c r="P43" s="82">
        <v>1101.5</v>
      </c>
      <c r="Q43" s="82">
        <v>1299.5</v>
      </c>
      <c r="R43" s="15" t="s">
        <v>25</v>
      </c>
      <c r="S43" s="15" t="s">
        <v>25</v>
      </c>
      <c r="T43" s="15" t="s">
        <v>25</v>
      </c>
      <c r="U43" s="15" t="s">
        <v>25</v>
      </c>
      <c r="X43" s="99" t="s">
        <v>234</v>
      </c>
      <c r="Y43" s="64"/>
    </row>
    <row r="44" spans="1:25" hidden="1" x14ac:dyDescent="0.2">
      <c r="A44" s="95">
        <v>148</v>
      </c>
      <c r="B44" s="60">
        <f t="shared" si="9"/>
        <v>0</v>
      </c>
      <c r="C44" s="46">
        <v>148</v>
      </c>
      <c r="D44" s="48" t="s">
        <v>131</v>
      </c>
      <c r="E44" s="19">
        <v>8781.61</v>
      </c>
      <c r="F44" s="19">
        <v>1012.02</v>
      </c>
      <c r="G44" s="19">
        <v>1182.06</v>
      </c>
      <c r="H44" s="18">
        <f t="shared" si="3"/>
        <v>3825.44</v>
      </c>
      <c r="I44" s="18">
        <f t="shared" si="4"/>
        <v>4468.1899999999996</v>
      </c>
      <c r="J44" s="18">
        <f t="shared" si="10"/>
        <v>26.57</v>
      </c>
      <c r="K44" s="18">
        <f t="shared" si="5"/>
        <v>31.03</v>
      </c>
      <c r="L44" s="96">
        <f t="shared" si="6"/>
        <v>9400</v>
      </c>
      <c r="M44" s="103">
        <f t="shared" si="7"/>
        <v>3.9461787678629727E-3</v>
      </c>
      <c r="N44" s="15">
        <v>555</v>
      </c>
      <c r="O44" s="109">
        <f t="shared" si="8"/>
        <v>2.19</v>
      </c>
      <c r="P44" s="82" t="s">
        <v>291</v>
      </c>
      <c r="Q44" s="82" t="s">
        <v>291</v>
      </c>
      <c r="R44" s="15" t="s">
        <v>25</v>
      </c>
      <c r="S44" s="15" t="s">
        <v>25</v>
      </c>
      <c r="T44" s="15" t="s">
        <v>25</v>
      </c>
      <c r="U44" s="15" t="s">
        <v>25</v>
      </c>
      <c r="X44" s="99" t="s">
        <v>235</v>
      </c>
      <c r="Y44" s="64"/>
    </row>
    <row r="45" spans="1:25" hidden="1" x14ac:dyDescent="0.2">
      <c r="A45" s="95">
        <v>149</v>
      </c>
      <c r="B45" s="60">
        <f t="shared" si="9"/>
        <v>0</v>
      </c>
      <c r="C45" s="46">
        <v>149</v>
      </c>
      <c r="D45" s="47" t="s">
        <v>130</v>
      </c>
      <c r="E45" s="19">
        <v>15366.67</v>
      </c>
      <c r="F45" s="19">
        <v>1811.42</v>
      </c>
      <c r="G45" s="19">
        <v>2149.6</v>
      </c>
      <c r="H45" s="18">
        <f t="shared" si="3"/>
        <v>6847.17</v>
      </c>
      <c r="I45" s="18">
        <f t="shared" si="4"/>
        <v>8125.49</v>
      </c>
      <c r="J45" s="18">
        <f t="shared" si="10"/>
        <v>47.55</v>
      </c>
      <c r="K45" s="18">
        <f t="shared" si="5"/>
        <v>56.43</v>
      </c>
      <c r="L45" s="96">
        <f t="shared" si="6"/>
        <v>9400</v>
      </c>
      <c r="M45" s="103">
        <f t="shared" si="7"/>
        <v>3.9461787678629727E-3</v>
      </c>
      <c r="N45" s="15">
        <v>151</v>
      </c>
      <c r="O45" s="109">
        <f t="shared" si="8"/>
        <v>0.6</v>
      </c>
      <c r="P45" s="82" t="s">
        <v>291</v>
      </c>
      <c r="Q45" s="82" t="s">
        <v>291</v>
      </c>
      <c r="R45" s="15" t="s">
        <v>25</v>
      </c>
      <c r="S45" s="15" t="s">
        <v>25</v>
      </c>
      <c r="T45" s="15" t="s">
        <v>25</v>
      </c>
      <c r="U45" s="15" t="s">
        <v>25</v>
      </c>
      <c r="X45" s="99" t="s">
        <v>235</v>
      </c>
      <c r="Y45" s="64"/>
    </row>
    <row r="46" spans="1:25" hidden="1" x14ac:dyDescent="0.2">
      <c r="A46" s="95">
        <v>150</v>
      </c>
      <c r="B46" s="60">
        <f t="shared" si="9"/>
        <v>0</v>
      </c>
      <c r="C46" s="46">
        <v>150</v>
      </c>
      <c r="D46" s="49" t="s">
        <v>129</v>
      </c>
      <c r="E46" s="19">
        <v>8737.7199999999993</v>
      </c>
      <c r="F46" s="19">
        <v>950.83</v>
      </c>
      <c r="G46" s="19">
        <v>1251.3900000000001</v>
      </c>
      <c r="H46" s="18">
        <f t="shared" si="3"/>
        <v>3594.14</v>
      </c>
      <c r="I46" s="18">
        <f t="shared" si="4"/>
        <v>4730.25</v>
      </c>
      <c r="J46" s="18">
        <f t="shared" si="10"/>
        <v>24.96</v>
      </c>
      <c r="K46" s="18">
        <f t="shared" si="5"/>
        <v>32.85</v>
      </c>
      <c r="L46" s="96">
        <f t="shared" si="6"/>
        <v>9400</v>
      </c>
      <c r="M46" s="103">
        <f t="shared" si="7"/>
        <v>3.9461787678629727E-3</v>
      </c>
      <c r="N46" s="15">
        <v>862</v>
      </c>
      <c r="O46" s="109">
        <f t="shared" si="8"/>
        <v>3.4</v>
      </c>
      <c r="P46" s="82">
        <v>243</v>
      </c>
      <c r="Q46" s="82" t="s">
        <v>291</v>
      </c>
      <c r="R46" s="15" t="s">
        <v>25</v>
      </c>
      <c r="S46" s="15" t="s">
        <v>25</v>
      </c>
      <c r="T46" s="15" t="s">
        <v>25</v>
      </c>
      <c r="U46" s="15" t="s">
        <v>25</v>
      </c>
      <c r="X46" s="99" t="s">
        <v>235</v>
      </c>
      <c r="Y46" s="64"/>
    </row>
    <row r="47" spans="1:25" hidden="1" x14ac:dyDescent="0.2">
      <c r="A47" s="95">
        <v>151</v>
      </c>
      <c r="B47" s="60">
        <f t="shared" si="9"/>
        <v>0</v>
      </c>
      <c r="C47" s="46">
        <v>151</v>
      </c>
      <c r="D47" s="49" t="s">
        <v>128</v>
      </c>
      <c r="E47" s="19">
        <v>7520.93</v>
      </c>
      <c r="F47" s="19">
        <v>826.8</v>
      </c>
      <c r="G47" s="19">
        <v>1096.3499999999999</v>
      </c>
      <c r="H47" s="18">
        <f t="shared" si="3"/>
        <v>3125.3</v>
      </c>
      <c r="I47" s="18">
        <f t="shared" si="4"/>
        <v>4144.2</v>
      </c>
      <c r="J47" s="18">
        <f t="shared" si="10"/>
        <v>21.7</v>
      </c>
      <c r="K47" s="18">
        <f t="shared" si="5"/>
        <v>28.78</v>
      </c>
      <c r="L47" s="96">
        <f t="shared" si="6"/>
        <v>9400</v>
      </c>
      <c r="M47" s="103">
        <f t="shared" si="7"/>
        <v>3.9461787678629727E-3</v>
      </c>
      <c r="N47" s="15">
        <v>5518</v>
      </c>
      <c r="O47" s="109">
        <f t="shared" si="8"/>
        <v>21.78</v>
      </c>
      <c r="P47" s="82">
        <v>697.5</v>
      </c>
      <c r="Q47" s="82">
        <v>254</v>
      </c>
      <c r="R47" s="15" t="s">
        <v>25</v>
      </c>
      <c r="S47" s="15" t="s">
        <v>25</v>
      </c>
      <c r="T47" s="15" t="s">
        <v>25</v>
      </c>
      <c r="U47" s="15" t="s">
        <v>25</v>
      </c>
      <c r="X47" s="99" t="s">
        <v>235</v>
      </c>
      <c r="Y47" s="64"/>
    </row>
    <row r="48" spans="1:25" hidden="1" x14ac:dyDescent="0.2">
      <c r="A48" s="95">
        <v>161</v>
      </c>
      <c r="B48" s="60">
        <f t="shared" si="9"/>
        <v>0</v>
      </c>
      <c r="C48" s="46">
        <v>161</v>
      </c>
      <c r="D48" s="47" t="s">
        <v>127</v>
      </c>
      <c r="E48" s="19">
        <v>18574.490000000002</v>
      </c>
      <c r="F48" s="19">
        <v>2048.2600000000002</v>
      </c>
      <c r="G48" s="19">
        <v>2039.27</v>
      </c>
      <c r="H48" s="18">
        <f t="shared" si="3"/>
        <v>7742.42</v>
      </c>
      <c r="I48" s="18">
        <f t="shared" si="4"/>
        <v>7708.44</v>
      </c>
      <c r="J48" s="18">
        <f t="shared" si="10"/>
        <v>53.77</v>
      </c>
      <c r="K48" s="18">
        <f t="shared" si="5"/>
        <v>53.53</v>
      </c>
      <c r="L48" s="96">
        <f t="shared" si="6"/>
        <v>9400</v>
      </c>
      <c r="M48" s="103">
        <f t="shared" si="7"/>
        <v>3.9461787678629727E-3</v>
      </c>
      <c r="N48" s="15">
        <v>91</v>
      </c>
      <c r="O48" s="109">
        <f t="shared" si="8"/>
        <v>0.36</v>
      </c>
      <c r="P48" s="82" t="s">
        <v>291</v>
      </c>
      <c r="Q48" s="82">
        <v>36</v>
      </c>
      <c r="R48" s="15" t="s">
        <v>25</v>
      </c>
      <c r="S48" s="15" t="s">
        <v>25</v>
      </c>
      <c r="T48" s="15" t="s">
        <v>25</v>
      </c>
      <c r="U48" s="15" t="s">
        <v>25</v>
      </c>
      <c r="X48" s="99" t="s">
        <v>235</v>
      </c>
      <c r="Y48" s="64"/>
    </row>
    <row r="49" spans="1:25" hidden="1" x14ac:dyDescent="0.2">
      <c r="A49" s="95">
        <v>171</v>
      </c>
      <c r="B49" s="60">
        <f t="shared" si="9"/>
        <v>0</v>
      </c>
      <c r="C49" s="46">
        <v>171</v>
      </c>
      <c r="D49" s="48" t="s">
        <v>126</v>
      </c>
      <c r="E49" s="19">
        <v>9613.43</v>
      </c>
      <c r="F49" s="19">
        <v>1067.08</v>
      </c>
      <c r="G49" s="19">
        <v>956.32</v>
      </c>
      <c r="H49" s="18">
        <f t="shared" si="3"/>
        <v>4033.56</v>
      </c>
      <c r="I49" s="18">
        <f t="shared" si="4"/>
        <v>3614.89</v>
      </c>
      <c r="J49" s="18">
        <f t="shared" si="10"/>
        <v>28.01</v>
      </c>
      <c r="K49" s="18">
        <f t="shared" si="5"/>
        <v>25.1</v>
      </c>
      <c r="L49" s="96">
        <f t="shared" si="6"/>
        <v>9400</v>
      </c>
      <c r="M49" s="103">
        <f t="shared" si="7"/>
        <v>3.9461787678629727E-3</v>
      </c>
      <c r="N49" s="15">
        <v>1093</v>
      </c>
      <c r="O49" s="109">
        <f t="shared" si="8"/>
        <v>4.3099999999999996</v>
      </c>
      <c r="P49" s="82" t="s">
        <v>291</v>
      </c>
      <c r="Q49" s="82">
        <v>366</v>
      </c>
      <c r="R49" s="15" t="s">
        <v>25</v>
      </c>
      <c r="S49" s="15" t="s">
        <v>25</v>
      </c>
      <c r="T49" s="15" t="s">
        <v>25</v>
      </c>
      <c r="U49" s="15" t="s">
        <v>25</v>
      </c>
      <c r="X49" s="99" t="s">
        <v>235</v>
      </c>
      <c r="Y49" s="64"/>
    </row>
    <row r="50" spans="1:25" hidden="1" x14ac:dyDescent="0.2">
      <c r="A50" s="95">
        <v>181</v>
      </c>
      <c r="B50" s="60">
        <f t="shared" si="9"/>
        <v>0</v>
      </c>
      <c r="C50" s="46">
        <v>181</v>
      </c>
      <c r="D50" s="48" t="s">
        <v>125</v>
      </c>
      <c r="E50" s="19">
        <v>9045.1200000000008</v>
      </c>
      <c r="F50" s="19">
        <v>1272.05</v>
      </c>
      <c r="G50" s="19">
        <v>1390.17</v>
      </c>
      <c r="H50" s="18">
        <f t="shared" si="3"/>
        <v>4808.3500000000004</v>
      </c>
      <c r="I50" s="18">
        <f t="shared" si="4"/>
        <v>5254.84</v>
      </c>
      <c r="J50" s="18">
        <f t="shared" si="10"/>
        <v>33.39</v>
      </c>
      <c r="K50" s="18">
        <f t="shared" si="5"/>
        <v>36.49</v>
      </c>
      <c r="L50" s="96">
        <f t="shared" si="6"/>
        <v>9400</v>
      </c>
      <c r="M50" s="103">
        <f t="shared" si="7"/>
        <v>3.9461787678629727E-3</v>
      </c>
      <c r="N50" s="15">
        <v>345</v>
      </c>
      <c r="O50" s="109">
        <f t="shared" si="8"/>
        <v>1.36</v>
      </c>
      <c r="P50" s="82" t="s">
        <v>291</v>
      </c>
      <c r="Q50" s="82" t="s">
        <v>291</v>
      </c>
      <c r="R50" s="15" t="s">
        <v>25</v>
      </c>
      <c r="S50" s="15" t="s">
        <v>25</v>
      </c>
      <c r="T50" s="15" t="s">
        <v>25</v>
      </c>
      <c r="U50" s="15" t="s">
        <v>25</v>
      </c>
      <c r="X50" s="99" t="s">
        <v>235</v>
      </c>
      <c r="Y50" s="64"/>
    </row>
    <row r="51" spans="1:25" hidden="1" x14ac:dyDescent="0.2">
      <c r="A51" s="95">
        <v>182</v>
      </c>
      <c r="B51" s="60">
        <f t="shared" si="9"/>
        <v>0</v>
      </c>
      <c r="C51" s="46">
        <v>182</v>
      </c>
      <c r="D51" s="48" t="s">
        <v>124</v>
      </c>
      <c r="E51" s="19">
        <v>10517.46</v>
      </c>
      <c r="F51" s="19">
        <v>1180.0999999999999</v>
      </c>
      <c r="G51" s="19">
        <v>1359.62</v>
      </c>
      <c r="H51" s="18">
        <f t="shared" si="3"/>
        <v>4460.78</v>
      </c>
      <c r="I51" s="18">
        <f t="shared" si="4"/>
        <v>5139.3599999999997</v>
      </c>
      <c r="J51" s="18">
        <f t="shared" si="10"/>
        <v>30.98</v>
      </c>
      <c r="K51" s="18">
        <f t="shared" si="5"/>
        <v>35.69</v>
      </c>
      <c r="L51" s="96">
        <f t="shared" si="6"/>
        <v>9400</v>
      </c>
      <c r="M51" s="103">
        <f t="shared" si="7"/>
        <v>3.9461787678629727E-3</v>
      </c>
      <c r="N51" s="15">
        <v>219</v>
      </c>
      <c r="O51" s="109">
        <f t="shared" si="8"/>
        <v>0.86</v>
      </c>
      <c r="P51" s="82" t="s">
        <v>291</v>
      </c>
      <c r="Q51" s="82" t="s">
        <v>291</v>
      </c>
      <c r="R51" s="15" t="s">
        <v>25</v>
      </c>
      <c r="S51" s="15" t="s">
        <v>25</v>
      </c>
      <c r="T51" s="15" t="s">
        <v>25</v>
      </c>
      <c r="U51" s="15" t="s">
        <v>25</v>
      </c>
      <c r="X51" s="99" t="s">
        <v>235</v>
      </c>
      <c r="Y51" s="64"/>
    </row>
    <row r="52" spans="1:25" hidden="1" x14ac:dyDescent="0.2">
      <c r="A52" s="95">
        <v>191</v>
      </c>
      <c r="B52" s="60">
        <f t="shared" si="9"/>
        <v>0</v>
      </c>
      <c r="C52" s="46">
        <v>191</v>
      </c>
      <c r="D52" s="48" t="s">
        <v>123</v>
      </c>
      <c r="E52" s="19">
        <v>29837.360000000001</v>
      </c>
      <c r="F52" s="19">
        <v>5134.29</v>
      </c>
      <c r="G52" s="19">
        <v>0</v>
      </c>
      <c r="H52" s="18">
        <f t="shared" si="3"/>
        <v>19407.62</v>
      </c>
      <c r="I52" s="18">
        <f t="shared" si="4"/>
        <v>0</v>
      </c>
      <c r="J52" s="18">
        <f t="shared" si="10"/>
        <v>134.78</v>
      </c>
      <c r="K52" s="18">
        <f t="shared" si="5"/>
        <v>0</v>
      </c>
      <c r="L52" s="96">
        <f t="shared" si="6"/>
        <v>9400</v>
      </c>
      <c r="M52" s="103">
        <f t="shared" si="7"/>
        <v>3.9461787678629727E-3</v>
      </c>
      <c r="N52" s="15">
        <v>6</v>
      </c>
      <c r="O52" s="109">
        <f t="shared" si="8"/>
        <v>0.02</v>
      </c>
      <c r="P52" s="82" t="s">
        <v>291</v>
      </c>
      <c r="Q52" s="82" t="s">
        <v>291</v>
      </c>
      <c r="R52" s="15" t="s">
        <v>25</v>
      </c>
      <c r="S52" s="15" t="s">
        <v>25</v>
      </c>
      <c r="T52" s="15" t="s">
        <v>25</v>
      </c>
      <c r="U52" s="15" t="s">
        <v>25</v>
      </c>
      <c r="X52" s="99" t="s">
        <v>235</v>
      </c>
      <c r="Y52" s="64"/>
    </row>
    <row r="53" spans="1:25" hidden="1" x14ac:dyDescent="0.2">
      <c r="A53" s="95">
        <v>192</v>
      </c>
      <c r="B53" s="60">
        <f t="shared" si="9"/>
        <v>0</v>
      </c>
      <c r="C53" s="46">
        <v>192</v>
      </c>
      <c r="D53" s="48" t="s">
        <v>122</v>
      </c>
      <c r="E53" s="19">
        <v>10460.84</v>
      </c>
      <c r="F53" s="19">
        <v>1217.3699999999999</v>
      </c>
      <c r="G53" s="19">
        <v>1384.08</v>
      </c>
      <c r="H53" s="18">
        <f t="shared" si="3"/>
        <v>4601.66</v>
      </c>
      <c r="I53" s="18">
        <f t="shared" si="4"/>
        <v>5231.82</v>
      </c>
      <c r="J53" s="18">
        <f t="shared" si="10"/>
        <v>31.96</v>
      </c>
      <c r="K53" s="18">
        <f t="shared" si="5"/>
        <v>36.33</v>
      </c>
      <c r="L53" s="96">
        <f t="shared" si="6"/>
        <v>9400</v>
      </c>
      <c r="M53" s="103">
        <f t="shared" si="7"/>
        <v>3.9461787678629727E-3</v>
      </c>
      <c r="N53" s="15">
        <v>362</v>
      </c>
      <c r="O53" s="109">
        <f t="shared" si="8"/>
        <v>1.43</v>
      </c>
      <c r="P53" s="82" t="s">
        <v>291</v>
      </c>
      <c r="Q53" s="82" t="s">
        <v>291</v>
      </c>
      <c r="R53" s="15" t="s">
        <v>25</v>
      </c>
      <c r="S53" s="15" t="s">
        <v>25</v>
      </c>
      <c r="T53" s="15" t="s">
        <v>25</v>
      </c>
      <c r="U53" s="15" t="s">
        <v>25</v>
      </c>
      <c r="X53" s="99" t="s">
        <v>235</v>
      </c>
      <c r="Y53" s="64"/>
    </row>
    <row r="54" spans="1:25" hidden="1" x14ac:dyDescent="0.2">
      <c r="A54" s="95">
        <v>193</v>
      </c>
      <c r="B54" s="60">
        <f t="shared" si="9"/>
        <v>0</v>
      </c>
      <c r="C54" s="46">
        <v>193</v>
      </c>
      <c r="D54" s="48" t="s">
        <v>121</v>
      </c>
      <c r="E54" s="19">
        <v>7198.56</v>
      </c>
      <c r="F54" s="19">
        <v>783.31</v>
      </c>
      <c r="G54" s="19">
        <v>924.17</v>
      </c>
      <c r="H54" s="18">
        <f t="shared" si="3"/>
        <v>2960.91</v>
      </c>
      <c r="I54" s="18">
        <f t="shared" si="4"/>
        <v>3493.36</v>
      </c>
      <c r="J54" s="18">
        <f t="shared" si="10"/>
        <v>16.45</v>
      </c>
      <c r="K54" s="18">
        <f t="shared" si="5"/>
        <v>19.41</v>
      </c>
      <c r="L54" s="96">
        <f t="shared" si="6"/>
        <v>9400</v>
      </c>
      <c r="M54" s="103">
        <f t="shared" si="7"/>
        <v>3.9461787678629727E-3</v>
      </c>
      <c r="N54" s="15">
        <v>3640</v>
      </c>
      <c r="O54" s="109">
        <f t="shared" si="8"/>
        <v>14.36</v>
      </c>
      <c r="P54" s="82" t="s">
        <v>291</v>
      </c>
      <c r="Q54" s="82" t="s">
        <v>291</v>
      </c>
      <c r="R54" s="15" t="s">
        <v>25</v>
      </c>
      <c r="S54" s="15" t="s">
        <v>25</v>
      </c>
      <c r="T54" s="15" t="s">
        <v>25</v>
      </c>
      <c r="U54" s="15" t="s">
        <v>25</v>
      </c>
      <c r="X54" s="99" t="s">
        <v>234</v>
      </c>
      <c r="Y54" s="64"/>
    </row>
    <row r="55" spans="1:25" hidden="1" x14ac:dyDescent="0.2">
      <c r="A55" s="95">
        <v>201</v>
      </c>
      <c r="B55" s="60">
        <f t="shared" si="9"/>
        <v>0</v>
      </c>
      <c r="C55" s="46">
        <v>201</v>
      </c>
      <c r="D55" s="48" t="s">
        <v>120</v>
      </c>
      <c r="E55" s="19">
        <v>7037.35</v>
      </c>
      <c r="F55" s="19">
        <v>664.25</v>
      </c>
      <c r="G55" s="19">
        <v>903.79</v>
      </c>
      <c r="H55" s="18">
        <f t="shared" si="3"/>
        <v>2510.87</v>
      </c>
      <c r="I55" s="18">
        <f t="shared" si="4"/>
        <v>3416.33</v>
      </c>
      <c r="J55" s="18">
        <f t="shared" si="10"/>
        <v>17.440000000000001</v>
      </c>
      <c r="K55" s="18">
        <f t="shared" si="5"/>
        <v>23.72</v>
      </c>
      <c r="L55" s="96">
        <f t="shared" si="6"/>
        <v>9400</v>
      </c>
      <c r="M55" s="103">
        <f t="shared" si="7"/>
        <v>3.9461787678629727E-3</v>
      </c>
      <c r="N55" s="15">
        <v>2349</v>
      </c>
      <c r="O55" s="109">
        <f t="shared" si="8"/>
        <v>9.27</v>
      </c>
      <c r="P55" s="82" t="s">
        <v>291</v>
      </c>
      <c r="Q55" s="82" t="s">
        <v>291</v>
      </c>
      <c r="R55" s="15" t="s">
        <v>25</v>
      </c>
      <c r="S55" s="15" t="s">
        <v>25</v>
      </c>
      <c r="T55" s="15" t="s">
        <v>25</v>
      </c>
      <c r="U55" s="15" t="s">
        <v>25</v>
      </c>
      <c r="X55" s="99" t="s">
        <v>235</v>
      </c>
      <c r="Y55" s="64"/>
    </row>
    <row r="56" spans="1:25" hidden="1" x14ac:dyDescent="0.2">
      <c r="A56" s="95">
        <v>202</v>
      </c>
      <c r="B56" s="60">
        <f t="shared" si="9"/>
        <v>0</v>
      </c>
      <c r="C56" s="46">
        <v>202</v>
      </c>
      <c r="D56" s="48" t="s">
        <v>119</v>
      </c>
      <c r="E56" s="19">
        <v>8420.2900000000009</v>
      </c>
      <c r="F56" s="19">
        <v>641.03</v>
      </c>
      <c r="G56" s="19">
        <v>932.24</v>
      </c>
      <c r="H56" s="18">
        <f t="shared" si="3"/>
        <v>2423.09</v>
      </c>
      <c r="I56" s="18">
        <f t="shared" si="4"/>
        <v>3523.87</v>
      </c>
      <c r="J56" s="18">
        <f t="shared" si="10"/>
        <v>16.829999999999998</v>
      </c>
      <c r="K56" s="18">
        <f t="shared" si="5"/>
        <v>24.47</v>
      </c>
      <c r="L56" s="96">
        <f t="shared" si="6"/>
        <v>9400</v>
      </c>
      <c r="M56" s="103">
        <f t="shared" si="7"/>
        <v>3.9461787678629727E-3</v>
      </c>
      <c r="N56" s="15">
        <v>813</v>
      </c>
      <c r="O56" s="109">
        <f t="shared" si="8"/>
        <v>3.21</v>
      </c>
      <c r="P56" s="82" t="s">
        <v>291</v>
      </c>
      <c r="Q56" s="82" t="s">
        <v>291</v>
      </c>
      <c r="R56" s="15" t="s">
        <v>25</v>
      </c>
      <c r="S56" s="15" t="s">
        <v>25</v>
      </c>
      <c r="T56" s="15" t="s">
        <v>25</v>
      </c>
      <c r="U56" s="15" t="s">
        <v>25</v>
      </c>
      <c r="X56" s="99" t="s">
        <v>235</v>
      </c>
      <c r="Y56" s="64"/>
    </row>
    <row r="57" spans="1:25" hidden="1" x14ac:dyDescent="0.2">
      <c r="A57" s="95">
        <v>215</v>
      </c>
      <c r="B57" s="60">
        <f t="shared" si="9"/>
        <v>0</v>
      </c>
      <c r="C57" s="46">
        <v>215</v>
      </c>
      <c r="D57" s="48" t="s">
        <v>118</v>
      </c>
      <c r="E57" s="19">
        <v>7789.39</v>
      </c>
      <c r="F57" s="19">
        <v>986.51</v>
      </c>
      <c r="G57" s="19">
        <v>1125.4000000000001</v>
      </c>
      <c r="H57" s="18">
        <f t="shared" si="3"/>
        <v>3729.01</v>
      </c>
      <c r="I57" s="18">
        <f t="shared" si="4"/>
        <v>4254.01</v>
      </c>
      <c r="J57" s="18">
        <f t="shared" si="10"/>
        <v>25.9</v>
      </c>
      <c r="K57" s="18">
        <f t="shared" si="5"/>
        <v>29.54</v>
      </c>
      <c r="L57" s="96">
        <f t="shared" si="6"/>
        <v>9400</v>
      </c>
      <c r="M57" s="103">
        <f t="shared" si="7"/>
        <v>3.9461787678629727E-3</v>
      </c>
      <c r="N57" s="15">
        <v>2207</v>
      </c>
      <c r="O57" s="109">
        <f t="shared" si="8"/>
        <v>8.7100000000000009</v>
      </c>
      <c r="P57" s="82">
        <v>298</v>
      </c>
      <c r="Q57" s="82">
        <v>353</v>
      </c>
      <c r="R57" s="83">
        <v>80</v>
      </c>
      <c r="S57" s="83">
        <v>3159</v>
      </c>
      <c r="T57" s="83">
        <v>43</v>
      </c>
      <c r="U57" s="83">
        <v>446</v>
      </c>
      <c r="X57" s="99" t="s">
        <v>235</v>
      </c>
      <c r="Y57" s="64"/>
    </row>
    <row r="58" spans="1:25" hidden="1" x14ac:dyDescent="0.2">
      <c r="A58" s="95">
        <v>221</v>
      </c>
      <c r="B58" s="60">
        <f t="shared" si="9"/>
        <v>0</v>
      </c>
      <c r="C58" s="46">
        <v>221</v>
      </c>
      <c r="D58" s="48" t="s">
        <v>117</v>
      </c>
      <c r="E58" s="19">
        <v>7637.79</v>
      </c>
      <c r="F58" s="19">
        <v>784.48</v>
      </c>
      <c r="G58" s="19">
        <v>887.27</v>
      </c>
      <c r="H58" s="18">
        <f t="shared" si="3"/>
        <v>2965.33</v>
      </c>
      <c r="I58" s="18">
        <f t="shared" si="4"/>
        <v>3353.88</v>
      </c>
      <c r="J58" s="18">
        <f t="shared" si="10"/>
        <v>20.59</v>
      </c>
      <c r="K58" s="18">
        <f t="shared" si="5"/>
        <v>23.29</v>
      </c>
      <c r="L58" s="96">
        <f t="shared" si="6"/>
        <v>9400</v>
      </c>
      <c r="M58" s="103">
        <f t="shared" si="7"/>
        <v>3.9461787678629727E-3</v>
      </c>
      <c r="N58" s="15">
        <v>2493</v>
      </c>
      <c r="O58" s="109">
        <f t="shared" si="8"/>
        <v>9.84</v>
      </c>
      <c r="P58" s="82">
        <v>1253.7</v>
      </c>
      <c r="Q58" s="82">
        <v>2046.6</v>
      </c>
      <c r="R58" s="15" t="s">
        <v>25</v>
      </c>
      <c r="S58" s="15" t="s">
        <v>25</v>
      </c>
      <c r="T58" s="15" t="s">
        <v>25</v>
      </c>
      <c r="U58" s="15" t="s">
        <v>25</v>
      </c>
      <c r="X58" s="99" t="s">
        <v>235</v>
      </c>
      <c r="Y58" s="64"/>
    </row>
    <row r="59" spans="1:25" hidden="1" x14ac:dyDescent="0.2">
      <c r="A59" s="95">
        <v>231</v>
      </c>
      <c r="B59" s="60">
        <f t="shared" si="9"/>
        <v>0</v>
      </c>
      <c r="C59" s="46">
        <v>231</v>
      </c>
      <c r="D59" s="48" t="s">
        <v>115</v>
      </c>
      <c r="E59" s="19">
        <v>8006.02</v>
      </c>
      <c r="F59" s="19">
        <v>857.58</v>
      </c>
      <c r="G59" s="19">
        <v>1014.12</v>
      </c>
      <c r="H59" s="18">
        <f t="shared" si="3"/>
        <v>3241.65</v>
      </c>
      <c r="I59" s="18">
        <f t="shared" si="4"/>
        <v>3833.37</v>
      </c>
      <c r="J59" s="18">
        <f t="shared" si="10"/>
        <v>22.51</v>
      </c>
      <c r="K59" s="18">
        <f t="shared" si="5"/>
        <v>26.62</v>
      </c>
      <c r="L59" s="96">
        <f t="shared" si="6"/>
        <v>9400</v>
      </c>
      <c r="M59" s="103">
        <f t="shared" si="7"/>
        <v>3.9461787678629727E-3</v>
      </c>
      <c r="N59" s="15">
        <v>1199</v>
      </c>
      <c r="O59" s="109">
        <f t="shared" si="8"/>
        <v>4.7300000000000004</v>
      </c>
      <c r="P59" s="82">
        <v>38</v>
      </c>
      <c r="Q59" s="82">
        <v>271</v>
      </c>
      <c r="R59" s="15" t="s">
        <v>25</v>
      </c>
      <c r="S59" s="15" t="s">
        <v>25</v>
      </c>
      <c r="T59" s="15" t="s">
        <v>25</v>
      </c>
      <c r="U59" s="15" t="s">
        <v>25</v>
      </c>
      <c r="X59" s="99" t="s">
        <v>235</v>
      </c>
      <c r="Y59" s="64"/>
    </row>
    <row r="60" spans="1:25" hidden="1" x14ac:dyDescent="0.2">
      <c r="A60" s="95">
        <v>232</v>
      </c>
      <c r="B60" s="60">
        <f t="shared" si="9"/>
        <v>0</v>
      </c>
      <c r="C60" s="46">
        <v>232</v>
      </c>
      <c r="D60" s="48" t="s">
        <v>114</v>
      </c>
      <c r="E60" s="19">
        <v>7724.91</v>
      </c>
      <c r="F60" s="19">
        <v>885.67</v>
      </c>
      <c r="G60" s="19">
        <v>950.73</v>
      </c>
      <c r="H60" s="18">
        <f t="shared" si="3"/>
        <v>3347.83</v>
      </c>
      <c r="I60" s="18">
        <f t="shared" si="4"/>
        <v>3593.76</v>
      </c>
      <c r="J60" s="18">
        <f t="shared" si="10"/>
        <v>23.25</v>
      </c>
      <c r="K60" s="18">
        <f t="shared" si="5"/>
        <v>24.96</v>
      </c>
      <c r="L60" s="96">
        <f t="shared" si="6"/>
        <v>9400</v>
      </c>
      <c r="M60" s="103">
        <f t="shared" si="7"/>
        <v>3.9461787678629727E-3</v>
      </c>
      <c r="N60" s="15">
        <v>1106</v>
      </c>
      <c r="O60" s="109">
        <f t="shared" si="8"/>
        <v>4.3600000000000003</v>
      </c>
      <c r="P60" s="82" t="s">
        <v>291</v>
      </c>
      <c r="Q60" s="82" t="s">
        <v>291</v>
      </c>
      <c r="R60" s="15" t="s">
        <v>25</v>
      </c>
      <c r="S60" s="15" t="s">
        <v>25</v>
      </c>
      <c r="T60" s="15" t="s">
        <v>25</v>
      </c>
      <c r="U60" s="15" t="s">
        <v>25</v>
      </c>
      <c r="X60" s="99" t="s">
        <v>235</v>
      </c>
      <c r="Y60" s="64"/>
    </row>
    <row r="61" spans="1:25" hidden="1" x14ac:dyDescent="0.2">
      <c r="A61" s="95">
        <v>233</v>
      </c>
      <c r="B61" s="60">
        <f t="shared" si="9"/>
        <v>0</v>
      </c>
      <c r="C61" s="46">
        <v>233</v>
      </c>
      <c r="D61" s="48" t="s">
        <v>113</v>
      </c>
      <c r="E61" s="19">
        <v>9531.4</v>
      </c>
      <c r="F61" s="19">
        <v>871.96</v>
      </c>
      <c r="G61" s="19">
        <v>1215.1500000000001</v>
      </c>
      <c r="H61" s="18">
        <f t="shared" si="3"/>
        <v>3296.01</v>
      </c>
      <c r="I61" s="18">
        <f t="shared" si="4"/>
        <v>4593.2700000000004</v>
      </c>
      <c r="J61" s="18">
        <f t="shared" si="10"/>
        <v>22.89</v>
      </c>
      <c r="K61" s="18">
        <f t="shared" si="5"/>
        <v>31.9</v>
      </c>
      <c r="L61" s="96">
        <f t="shared" si="6"/>
        <v>9400</v>
      </c>
      <c r="M61" s="103">
        <f t="shared" si="7"/>
        <v>3.9461787678629727E-3</v>
      </c>
      <c r="N61" s="15">
        <v>381</v>
      </c>
      <c r="O61" s="109">
        <f t="shared" si="8"/>
        <v>1.5</v>
      </c>
      <c r="P61" s="82" t="s">
        <v>291</v>
      </c>
      <c r="Q61" s="82" t="s">
        <v>291</v>
      </c>
      <c r="R61" s="15" t="s">
        <v>25</v>
      </c>
      <c r="S61" s="15" t="s">
        <v>25</v>
      </c>
      <c r="T61" s="15" t="s">
        <v>25</v>
      </c>
      <c r="U61" s="15" t="s">
        <v>25</v>
      </c>
      <c r="X61" s="99" t="s">
        <v>235</v>
      </c>
      <c r="Y61" s="64"/>
    </row>
    <row r="62" spans="1:25" hidden="1" x14ac:dyDescent="0.2">
      <c r="A62" s="95">
        <v>234</v>
      </c>
      <c r="B62" s="60">
        <f t="shared" si="9"/>
        <v>0</v>
      </c>
      <c r="C62" s="46">
        <v>234</v>
      </c>
      <c r="D62" s="48" t="s">
        <v>112</v>
      </c>
      <c r="E62" s="19">
        <v>15854.94</v>
      </c>
      <c r="F62" s="19">
        <v>1504.95</v>
      </c>
      <c r="G62" s="19">
        <v>2024.2</v>
      </c>
      <c r="H62" s="18">
        <f t="shared" si="3"/>
        <v>5688.71</v>
      </c>
      <c r="I62" s="18">
        <f t="shared" si="4"/>
        <v>7651.48</v>
      </c>
      <c r="J62" s="18">
        <f t="shared" si="10"/>
        <v>39.5</v>
      </c>
      <c r="K62" s="18">
        <f t="shared" si="5"/>
        <v>53.14</v>
      </c>
      <c r="L62" s="96">
        <f t="shared" si="6"/>
        <v>9400</v>
      </c>
      <c r="M62" s="103">
        <f t="shared" si="7"/>
        <v>3.9461787678629727E-3</v>
      </c>
      <c r="N62" s="15">
        <v>110</v>
      </c>
      <c r="O62" s="109">
        <f t="shared" si="8"/>
        <v>0.43</v>
      </c>
      <c r="P62" s="82" t="s">
        <v>291</v>
      </c>
      <c r="Q62" s="82" t="s">
        <v>291</v>
      </c>
      <c r="R62" s="15" t="s">
        <v>25</v>
      </c>
      <c r="S62" s="15" t="s">
        <v>25</v>
      </c>
      <c r="T62" s="15" t="s">
        <v>25</v>
      </c>
      <c r="U62" s="15" t="s">
        <v>25</v>
      </c>
      <c r="X62" s="99" t="s">
        <v>235</v>
      </c>
      <c r="Y62" s="64"/>
    </row>
    <row r="63" spans="1:25" hidden="1" x14ac:dyDescent="0.2">
      <c r="A63" s="95">
        <v>242</v>
      </c>
      <c r="B63" s="60">
        <f t="shared" si="9"/>
        <v>0</v>
      </c>
      <c r="C63" s="46">
        <v>242</v>
      </c>
      <c r="D63" s="47" t="s">
        <v>111</v>
      </c>
      <c r="E63" s="19">
        <v>9401.83</v>
      </c>
      <c r="F63" s="19">
        <v>1033.77</v>
      </c>
      <c r="G63" s="19">
        <v>1132.6500000000001</v>
      </c>
      <c r="H63" s="18">
        <f t="shared" si="3"/>
        <v>3907.65</v>
      </c>
      <c r="I63" s="18">
        <f t="shared" si="4"/>
        <v>4281.42</v>
      </c>
      <c r="J63" s="18">
        <f t="shared" si="10"/>
        <v>21.71</v>
      </c>
      <c r="K63" s="18">
        <f t="shared" si="5"/>
        <v>23.79</v>
      </c>
      <c r="L63" s="96">
        <f t="shared" si="6"/>
        <v>9400</v>
      </c>
      <c r="M63" s="103">
        <f t="shared" si="7"/>
        <v>3.9461787678629727E-3</v>
      </c>
      <c r="N63" s="15">
        <v>426</v>
      </c>
      <c r="O63" s="109">
        <f t="shared" si="8"/>
        <v>1.68</v>
      </c>
      <c r="P63" s="82" t="s">
        <v>291</v>
      </c>
      <c r="Q63" s="82" t="s">
        <v>291</v>
      </c>
      <c r="R63" s="15" t="s">
        <v>25</v>
      </c>
      <c r="S63" s="15" t="s">
        <v>25</v>
      </c>
      <c r="T63" s="15" t="s">
        <v>25</v>
      </c>
      <c r="U63" s="15" t="s">
        <v>25</v>
      </c>
      <c r="X63" s="99" t="s">
        <v>234</v>
      </c>
      <c r="Y63" s="64"/>
    </row>
    <row r="64" spans="1:25" hidden="1" x14ac:dyDescent="0.2">
      <c r="A64" s="95">
        <v>243</v>
      </c>
      <c r="B64" s="60">
        <f t="shared" si="9"/>
        <v>0</v>
      </c>
      <c r="C64" s="46">
        <v>243</v>
      </c>
      <c r="D64" s="48" t="s">
        <v>110</v>
      </c>
      <c r="E64" s="19">
        <v>14409.71</v>
      </c>
      <c r="F64" s="19">
        <v>1871.11</v>
      </c>
      <c r="G64" s="19">
        <v>2445.1999999999998</v>
      </c>
      <c r="H64" s="18">
        <f t="shared" si="3"/>
        <v>7072.8</v>
      </c>
      <c r="I64" s="18">
        <f t="shared" si="4"/>
        <v>9242.86</v>
      </c>
      <c r="J64" s="18">
        <f t="shared" si="10"/>
        <v>49.12</v>
      </c>
      <c r="K64" s="18">
        <f t="shared" si="5"/>
        <v>64.19</v>
      </c>
      <c r="L64" s="96">
        <f t="shared" si="6"/>
        <v>9400</v>
      </c>
      <c r="M64" s="103">
        <f t="shared" si="7"/>
        <v>3.9461787678629727E-3</v>
      </c>
      <c r="N64" s="15">
        <v>178</v>
      </c>
      <c r="O64" s="109">
        <f t="shared" si="8"/>
        <v>0.7</v>
      </c>
      <c r="P64" s="82" t="s">
        <v>291</v>
      </c>
      <c r="Q64" s="82" t="s">
        <v>291</v>
      </c>
      <c r="R64" s="15" t="s">
        <v>25</v>
      </c>
      <c r="S64" s="15" t="s">
        <v>25</v>
      </c>
      <c r="T64" s="15" t="s">
        <v>25</v>
      </c>
      <c r="U64" s="15" t="s">
        <v>25</v>
      </c>
      <c r="X64" s="99" t="s">
        <v>235</v>
      </c>
      <c r="Y64" s="64"/>
    </row>
    <row r="65" spans="1:25" hidden="1" x14ac:dyDescent="0.2">
      <c r="A65" s="95">
        <v>244</v>
      </c>
      <c r="B65" s="60">
        <f t="shared" si="9"/>
        <v>0</v>
      </c>
      <c r="C65" s="46">
        <v>244</v>
      </c>
      <c r="D65" s="49" t="s">
        <v>109</v>
      </c>
      <c r="E65" s="19">
        <v>8410.49</v>
      </c>
      <c r="F65" s="19">
        <v>1165.02</v>
      </c>
      <c r="G65" s="19">
        <v>1082.8499999999999</v>
      </c>
      <c r="H65" s="18">
        <f t="shared" si="3"/>
        <v>4403.78</v>
      </c>
      <c r="I65" s="18">
        <f t="shared" si="4"/>
        <v>4093.17</v>
      </c>
      <c r="J65" s="18">
        <f t="shared" si="10"/>
        <v>30.58</v>
      </c>
      <c r="K65" s="18">
        <f t="shared" si="5"/>
        <v>28.42</v>
      </c>
      <c r="L65" s="96">
        <f t="shared" si="6"/>
        <v>9400</v>
      </c>
      <c r="M65" s="103">
        <f t="shared" si="7"/>
        <v>3.9461787678629727E-3</v>
      </c>
      <c r="N65" s="15">
        <v>1066</v>
      </c>
      <c r="O65" s="109">
        <f t="shared" si="8"/>
        <v>4.21</v>
      </c>
      <c r="P65" s="82">
        <v>200</v>
      </c>
      <c r="Q65" s="82">
        <v>252</v>
      </c>
      <c r="R65" s="15" t="s">
        <v>25</v>
      </c>
      <c r="S65" s="15" t="s">
        <v>25</v>
      </c>
      <c r="T65" s="15" t="s">
        <v>25</v>
      </c>
      <c r="U65" s="15" t="s">
        <v>25</v>
      </c>
      <c r="X65" s="99" t="s">
        <v>235</v>
      </c>
      <c r="Y65" s="64"/>
    </row>
    <row r="66" spans="1:25" hidden="1" x14ac:dyDescent="0.2">
      <c r="A66" s="95">
        <v>251</v>
      </c>
      <c r="B66" s="60">
        <f t="shared" si="9"/>
        <v>0</v>
      </c>
      <c r="C66" s="46">
        <v>251</v>
      </c>
      <c r="D66" s="49" t="s">
        <v>108</v>
      </c>
      <c r="E66" s="19">
        <v>7522</v>
      </c>
      <c r="F66" s="19">
        <v>763.09</v>
      </c>
      <c r="G66" s="19">
        <v>921.06</v>
      </c>
      <c r="H66" s="18">
        <f t="shared" si="3"/>
        <v>2884.48</v>
      </c>
      <c r="I66" s="18">
        <f t="shared" si="4"/>
        <v>3481.61</v>
      </c>
      <c r="J66" s="18">
        <f t="shared" si="10"/>
        <v>16.02</v>
      </c>
      <c r="K66" s="18">
        <f t="shared" si="5"/>
        <v>19.34</v>
      </c>
      <c r="L66" s="96">
        <f t="shared" si="6"/>
        <v>9400</v>
      </c>
      <c r="M66" s="103">
        <f t="shared" si="7"/>
        <v>3.9461787678629727E-3</v>
      </c>
      <c r="N66" s="15">
        <v>6646</v>
      </c>
      <c r="O66" s="109">
        <f t="shared" si="8"/>
        <v>26.23</v>
      </c>
      <c r="P66" s="82">
        <v>35</v>
      </c>
      <c r="Q66" s="82">
        <v>770</v>
      </c>
      <c r="R66" s="15" t="s">
        <v>25</v>
      </c>
      <c r="S66" s="15" t="s">
        <v>25</v>
      </c>
      <c r="T66" s="15" t="s">
        <v>25</v>
      </c>
      <c r="U66" s="15" t="s">
        <v>25</v>
      </c>
      <c r="X66" s="99" t="s">
        <v>234</v>
      </c>
      <c r="Y66" s="64"/>
    </row>
    <row r="67" spans="1:25" hidden="1" x14ac:dyDescent="0.2">
      <c r="A67" s="95">
        <v>252</v>
      </c>
      <c r="B67" s="60">
        <f t="shared" si="9"/>
        <v>0</v>
      </c>
      <c r="C67" s="46">
        <v>252</v>
      </c>
      <c r="D67" s="48" t="s">
        <v>107</v>
      </c>
      <c r="E67" s="19">
        <v>8165.59</v>
      </c>
      <c r="F67" s="19">
        <v>811.31</v>
      </c>
      <c r="G67" s="19">
        <v>986.06</v>
      </c>
      <c r="H67" s="18">
        <f t="shared" si="3"/>
        <v>3066.75</v>
      </c>
      <c r="I67" s="18">
        <f t="shared" si="4"/>
        <v>3727.31</v>
      </c>
      <c r="J67" s="18">
        <f t="shared" si="10"/>
        <v>21.3</v>
      </c>
      <c r="K67" s="18">
        <f t="shared" si="5"/>
        <v>25.88</v>
      </c>
      <c r="L67" s="96">
        <f t="shared" si="6"/>
        <v>9400</v>
      </c>
      <c r="M67" s="103">
        <f t="shared" si="7"/>
        <v>3.9461787678629727E-3</v>
      </c>
      <c r="N67" s="15">
        <v>719</v>
      </c>
      <c r="O67" s="109">
        <f t="shared" si="8"/>
        <v>2.84</v>
      </c>
      <c r="P67" s="82" t="s">
        <v>291</v>
      </c>
      <c r="Q67" s="82" t="s">
        <v>291</v>
      </c>
      <c r="R67" s="15" t="s">
        <v>25</v>
      </c>
      <c r="S67" s="15" t="s">
        <v>25</v>
      </c>
      <c r="T67" s="15" t="s">
        <v>25</v>
      </c>
      <c r="U67" s="15" t="s">
        <v>25</v>
      </c>
      <c r="X67" s="99" t="s">
        <v>235</v>
      </c>
      <c r="Y67" s="64"/>
    </row>
    <row r="68" spans="1:25" hidden="1" x14ac:dyDescent="0.2">
      <c r="A68" s="95">
        <v>253</v>
      </c>
      <c r="B68" s="60">
        <f t="shared" si="9"/>
        <v>0</v>
      </c>
      <c r="C68" s="46">
        <v>253</v>
      </c>
      <c r="D68" s="48" t="s">
        <v>106</v>
      </c>
      <c r="E68" s="19">
        <v>8680.4</v>
      </c>
      <c r="F68" s="19">
        <v>1046.69</v>
      </c>
      <c r="G68" s="19">
        <v>1308.33</v>
      </c>
      <c r="H68" s="18">
        <f t="shared" si="3"/>
        <v>3956.49</v>
      </c>
      <c r="I68" s="18">
        <f t="shared" si="4"/>
        <v>4945.49</v>
      </c>
      <c r="J68" s="18">
        <f t="shared" si="10"/>
        <v>27.48</v>
      </c>
      <c r="K68" s="18">
        <f t="shared" si="5"/>
        <v>34.340000000000003</v>
      </c>
      <c r="L68" s="96">
        <f t="shared" si="6"/>
        <v>9400</v>
      </c>
      <c r="M68" s="103">
        <f t="shared" si="7"/>
        <v>3.9461787678629727E-3</v>
      </c>
      <c r="N68" s="15">
        <v>624</v>
      </c>
      <c r="O68" s="109">
        <f t="shared" si="8"/>
        <v>2.46</v>
      </c>
      <c r="P68" s="82">
        <v>26</v>
      </c>
      <c r="Q68" s="82" t="s">
        <v>291</v>
      </c>
      <c r="R68" s="15" t="s">
        <v>25</v>
      </c>
      <c r="S68" s="15" t="s">
        <v>25</v>
      </c>
      <c r="T68" s="15" t="s">
        <v>25</v>
      </c>
      <c r="U68" s="15" t="s">
        <v>25</v>
      </c>
      <c r="X68" s="99" t="s">
        <v>235</v>
      </c>
      <c r="Y68" s="64"/>
    </row>
    <row r="69" spans="1:25" hidden="1" x14ac:dyDescent="0.2">
      <c r="A69" s="95">
        <v>261</v>
      </c>
      <c r="B69" s="60">
        <f t="shared" si="9"/>
        <v>0</v>
      </c>
      <c r="C69" s="46">
        <v>261</v>
      </c>
      <c r="D69" s="48" t="s">
        <v>105</v>
      </c>
      <c r="E69" s="19">
        <v>7353.17</v>
      </c>
      <c r="F69" s="19">
        <v>709.43</v>
      </c>
      <c r="G69" s="19">
        <v>894.69</v>
      </c>
      <c r="H69" s="18">
        <f t="shared" si="3"/>
        <v>2681.65</v>
      </c>
      <c r="I69" s="18">
        <f t="shared" si="4"/>
        <v>3381.93</v>
      </c>
      <c r="J69" s="18">
        <f t="shared" si="10"/>
        <v>14.9</v>
      </c>
      <c r="K69" s="18">
        <f t="shared" si="5"/>
        <v>18.79</v>
      </c>
      <c r="L69" s="96">
        <f t="shared" si="6"/>
        <v>9400</v>
      </c>
      <c r="M69" s="103">
        <f t="shared" si="7"/>
        <v>3.9461787678629727E-3</v>
      </c>
      <c r="N69" s="15">
        <v>4006</v>
      </c>
      <c r="O69" s="109">
        <f t="shared" si="8"/>
        <v>15.81</v>
      </c>
      <c r="P69" s="82" t="s">
        <v>291</v>
      </c>
      <c r="Q69" s="82">
        <v>109</v>
      </c>
      <c r="R69" s="15" t="s">
        <v>25</v>
      </c>
      <c r="S69" s="15" t="s">
        <v>25</v>
      </c>
      <c r="T69" s="15" t="s">
        <v>25</v>
      </c>
      <c r="U69" s="15" t="s">
        <v>25</v>
      </c>
      <c r="X69" s="99" t="s">
        <v>234</v>
      </c>
      <c r="Y69" s="64"/>
    </row>
    <row r="70" spans="1:25" hidden="1" x14ac:dyDescent="0.2">
      <c r="A70" s="95">
        <v>262</v>
      </c>
      <c r="B70" s="60">
        <f t="shared" si="9"/>
        <v>0</v>
      </c>
      <c r="C70" s="46">
        <v>262</v>
      </c>
      <c r="D70" s="48" t="s">
        <v>104</v>
      </c>
      <c r="E70" s="19">
        <v>9406.82</v>
      </c>
      <c r="F70" s="19">
        <v>968.78</v>
      </c>
      <c r="G70" s="19">
        <v>1217.08</v>
      </c>
      <c r="H70" s="18">
        <f t="shared" si="3"/>
        <v>3661.99</v>
      </c>
      <c r="I70" s="18">
        <f t="shared" si="4"/>
        <v>4600.5600000000004</v>
      </c>
      <c r="J70" s="18">
        <f t="shared" si="10"/>
        <v>25.43</v>
      </c>
      <c r="K70" s="18">
        <f t="shared" si="5"/>
        <v>31.95</v>
      </c>
      <c r="L70" s="96">
        <f t="shared" si="6"/>
        <v>9400</v>
      </c>
      <c r="M70" s="103">
        <f t="shared" si="7"/>
        <v>3.9461787678629727E-3</v>
      </c>
      <c r="N70" s="15">
        <v>500</v>
      </c>
      <c r="O70" s="109">
        <f t="shared" si="8"/>
        <v>1.97</v>
      </c>
      <c r="P70" s="82" t="s">
        <v>291</v>
      </c>
      <c r="Q70" s="82" t="s">
        <v>291</v>
      </c>
      <c r="R70" s="15" t="s">
        <v>25</v>
      </c>
      <c r="S70" s="15" t="s">
        <v>25</v>
      </c>
      <c r="T70" s="15" t="s">
        <v>25</v>
      </c>
      <c r="U70" s="15" t="s">
        <v>25</v>
      </c>
      <c r="X70" s="99" t="s">
        <v>235</v>
      </c>
      <c r="Y70" s="64"/>
    </row>
    <row r="71" spans="1:25" hidden="1" x14ac:dyDescent="0.2">
      <c r="A71" s="95">
        <v>271</v>
      </c>
      <c r="B71" s="60">
        <f t="shared" si="9"/>
        <v>0</v>
      </c>
      <c r="C71" s="46">
        <v>271</v>
      </c>
      <c r="D71" s="48" t="s">
        <v>103</v>
      </c>
      <c r="E71" s="19">
        <v>7650.58</v>
      </c>
      <c r="F71" s="19">
        <v>948.01</v>
      </c>
      <c r="G71" s="19">
        <v>1064.46</v>
      </c>
      <c r="H71" s="18">
        <f t="shared" si="3"/>
        <v>3583.48</v>
      </c>
      <c r="I71" s="18">
        <f t="shared" si="4"/>
        <v>4023.66</v>
      </c>
      <c r="J71" s="18">
        <f t="shared" si="10"/>
        <v>19.91</v>
      </c>
      <c r="K71" s="18">
        <f t="shared" si="5"/>
        <v>22.35</v>
      </c>
      <c r="L71" s="96">
        <f t="shared" si="6"/>
        <v>9400</v>
      </c>
      <c r="M71" s="103">
        <f t="shared" si="7"/>
        <v>3.9461787678629727E-3</v>
      </c>
      <c r="N71" s="15">
        <v>9656</v>
      </c>
      <c r="O71" s="109">
        <f t="shared" si="8"/>
        <v>38.1</v>
      </c>
      <c r="P71" s="82">
        <v>2373</v>
      </c>
      <c r="Q71" s="82">
        <v>2230.5</v>
      </c>
      <c r="R71" s="83">
        <v>8</v>
      </c>
      <c r="S71" s="83">
        <v>1012</v>
      </c>
      <c r="T71" s="83">
        <v>0</v>
      </c>
      <c r="U71" s="83">
        <v>539</v>
      </c>
      <c r="X71" s="99" t="s">
        <v>234</v>
      </c>
      <c r="Y71" s="64"/>
    </row>
    <row r="72" spans="1:25" hidden="1" x14ac:dyDescent="0.2">
      <c r="A72" s="95">
        <v>272</v>
      </c>
      <c r="B72" s="60">
        <f t="shared" si="9"/>
        <v>0</v>
      </c>
      <c r="C72" s="46">
        <v>272</v>
      </c>
      <c r="D72" s="47" t="s">
        <v>102</v>
      </c>
      <c r="E72" s="19">
        <v>7429.76</v>
      </c>
      <c r="F72" s="19">
        <v>918.06</v>
      </c>
      <c r="G72" s="19">
        <v>1132.6099999999999</v>
      </c>
      <c r="H72" s="18">
        <f t="shared" si="3"/>
        <v>3470.27</v>
      </c>
      <c r="I72" s="18">
        <f t="shared" si="4"/>
        <v>4281.2700000000004</v>
      </c>
      <c r="J72" s="18">
        <f t="shared" si="10"/>
        <v>19.28</v>
      </c>
      <c r="K72" s="18">
        <f t="shared" si="5"/>
        <v>23.78</v>
      </c>
      <c r="L72" s="96">
        <f t="shared" si="6"/>
        <v>9400</v>
      </c>
      <c r="M72" s="103">
        <f t="shared" si="7"/>
        <v>3.9461787678629727E-3</v>
      </c>
      <c r="N72" s="15">
        <v>4643</v>
      </c>
      <c r="O72" s="109">
        <f t="shared" si="8"/>
        <v>18.32</v>
      </c>
      <c r="P72" s="82">
        <v>682</v>
      </c>
      <c r="Q72" s="82">
        <v>687</v>
      </c>
      <c r="R72" s="15" t="s">
        <v>25</v>
      </c>
      <c r="S72" s="15" t="s">
        <v>25</v>
      </c>
      <c r="T72" s="15" t="s">
        <v>25</v>
      </c>
      <c r="U72" s="15" t="s">
        <v>25</v>
      </c>
      <c r="X72" s="99" t="s">
        <v>234</v>
      </c>
      <c r="Y72" s="64"/>
    </row>
    <row r="73" spans="1:25" hidden="1" x14ac:dyDescent="0.2">
      <c r="A73" s="95">
        <v>273</v>
      </c>
      <c r="B73" s="60">
        <f t="shared" ref="B73:B104" si="11">+A73-C73</f>
        <v>0</v>
      </c>
      <c r="C73" s="46">
        <v>273</v>
      </c>
      <c r="D73" s="48" t="s">
        <v>101</v>
      </c>
      <c r="E73" s="19">
        <v>7353.49</v>
      </c>
      <c r="F73" s="19">
        <v>848.11</v>
      </c>
      <c r="G73" s="19">
        <v>990.09</v>
      </c>
      <c r="H73" s="18">
        <f t="shared" si="3"/>
        <v>3205.86</v>
      </c>
      <c r="I73" s="18">
        <f t="shared" si="4"/>
        <v>3742.54</v>
      </c>
      <c r="J73" s="18">
        <f t="shared" ref="J73:J104" si="12">IF(F73="N/A","N/A",ROUND((F73*0.42)/IF(X73="Y",16,20),2))</f>
        <v>22.26</v>
      </c>
      <c r="K73" s="18">
        <f t="shared" si="5"/>
        <v>25.99</v>
      </c>
      <c r="L73" s="96">
        <f t="shared" si="6"/>
        <v>9400</v>
      </c>
      <c r="M73" s="103">
        <f t="shared" si="7"/>
        <v>3.9461787678629727E-3</v>
      </c>
      <c r="N73" s="15">
        <v>5818</v>
      </c>
      <c r="O73" s="109">
        <f t="shared" si="8"/>
        <v>22.96</v>
      </c>
      <c r="P73" s="82">
        <v>3032</v>
      </c>
      <c r="Q73" s="82">
        <v>1223.5</v>
      </c>
      <c r="R73" s="15" t="s">
        <v>25</v>
      </c>
      <c r="S73" s="15" t="s">
        <v>25</v>
      </c>
      <c r="T73" s="15" t="s">
        <v>25</v>
      </c>
      <c r="U73" s="15" t="s">
        <v>25</v>
      </c>
      <c r="X73" s="99" t="s">
        <v>235</v>
      </c>
      <c r="Y73" s="64"/>
    </row>
    <row r="74" spans="1:25" hidden="1" x14ac:dyDescent="0.2">
      <c r="A74" s="95">
        <v>274</v>
      </c>
      <c r="B74" s="60">
        <f t="shared" si="11"/>
        <v>0</v>
      </c>
      <c r="C74" s="46">
        <v>274</v>
      </c>
      <c r="D74" s="48" t="s">
        <v>100</v>
      </c>
      <c r="E74" s="19">
        <v>10547.13</v>
      </c>
      <c r="F74" s="19">
        <v>1452.55</v>
      </c>
      <c r="G74" s="19">
        <v>2047.9</v>
      </c>
      <c r="H74" s="18">
        <f t="shared" ref="H74:H137" si="13">IFERROR((ROUND(F74*9*0.42,2)),"n/a")</f>
        <v>5490.64</v>
      </c>
      <c r="I74" s="18">
        <f t="shared" ref="I74:I137" si="14">IFERROR((ROUND(G74*9*0.42,2)),"n/a")</f>
        <v>7741.06</v>
      </c>
      <c r="J74" s="18">
        <f t="shared" si="12"/>
        <v>30.5</v>
      </c>
      <c r="K74" s="18">
        <f t="shared" ref="K74:K137" si="15">IF(G74="N/A","N/A",ROUND((G74*0.42)/IF(X74="Y",16,20),2))</f>
        <v>43.01</v>
      </c>
      <c r="L74" s="96">
        <f t="shared" ref="L74:L137" si="16">$L$8</f>
        <v>9400</v>
      </c>
      <c r="M74" s="103">
        <f t="shared" ref="M74:M137" si="17">$M$8</f>
        <v>3.9461787678629727E-3</v>
      </c>
      <c r="N74" s="15">
        <v>214</v>
      </c>
      <c r="O74" s="109">
        <f t="shared" ref="O74:O137" si="18">ROUND(N74*M74,2)</f>
        <v>0.84</v>
      </c>
      <c r="P74" s="82" t="s">
        <v>291</v>
      </c>
      <c r="Q74" s="82" t="s">
        <v>291</v>
      </c>
      <c r="R74" s="15" t="s">
        <v>25</v>
      </c>
      <c r="S74" s="15" t="s">
        <v>25</v>
      </c>
      <c r="T74" s="15" t="s">
        <v>25</v>
      </c>
      <c r="U74" s="15" t="s">
        <v>25</v>
      </c>
      <c r="X74" s="99" t="s">
        <v>234</v>
      </c>
      <c r="Y74" s="64"/>
    </row>
    <row r="75" spans="1:25" hidden="1" x14ac:dyDescent="0.2">
      <c r="A75" s="95">
        <v>281</v>
      </c>
      <c r="B75" s="60">
        <f t="shared" si="11"/>
        <v>0</v>
      </c>
      <c r="C75" s="46">
        <v>281</v>
      </c>
      <c r="D75" s="47" t="s">
        <v>99</v>
      </c>
      <c r="E75" s="19">
        <v>7384.78</v>
      </c>
      <c r="F75" s="19">
        <v>1330.77</v>
      </c>
      <c r="G75" s="19">
        <v>1327.6</v>
      </c>
      <c r="H75" s="18">
        <f t="shared" si="13"/>
        <v>5030.3100000000004</v>
      </c>
      <c r="I75" s="18">
        <f t="shared" si="14"/>
        <v>5018.33</v>
      </c>
      <c r="J75" s="18">
        <f t="shared" si="12"/>
        <v>27.95</v>
      </c>
      <c r="K75" s="18">
        <f t="shared" si="15"/>
        <v>27.88</v>
      </c>
      <c r="L75" s="96">
        <f t="shared" si="16"/>
        <v>9400</v>
      </c>
      <c r="M75" s="103">
        <f t="shared" si="17"/>
        <v>3.9461787678629727E-3</v>
      </c>
      <c r="N75" s="15">
        <v>2136</v>
      </c>
      <c r="O75" s="109">
        <f t="shared" si="18"/>
        <v>8.43</v>
      </c>
      <c r="P75" s="82">
        <v>99</v>
      </c>
      <c r="Q75" s="82">
        <v>228.5</v>
      </c>
      <c r="R75" s="15" t="s">
        <v>25</v>
      </c>
      <c r="S75" s="15" t="s">
        <v>25</v>
      </c>
      <c r="T75" s="15" t="s">
        <v>25</v>
      </c>
      <c r="U75" s="15" t="s">
        <v>25</v>
      </c>
      <c r="X75" s="99" t="s">
        <v>234</v>
      </c>
      <c r="Y75" s="64"/>
    </row>
    <row r="76" spans="1:25" hidden="1" x14ac:dyDescent="0.2">
      <c r="A76" s="95">
        <v>282</v>
      </c>
      <c r="B76" s="60">
        <f t="shared" si="11"/>
        <v>0</v>
      </c>
      <c r="C76" s="46">
        <v>282</v>
      </c>
      <c r="D76" s="48" t="s">
        <v>97</v>
      </c>
      <c r="E76" s="19">
        <v>10409.23</v>
      </c>
      <c r="F76" s="19">
        <v>1276.53</v>
      </c>
      <c r="G76" s="19">
        <v>1745.65</v>
      </c>
      <c r="H76" s="18">
        <f t="shared" si="13"/>
        <v>4825.28</v>
      </c>
      <c r="I76" s="18">
        <f t="shared" si="14"/>
        <v>6598.56</v>
      </c>
      <c r="J76" s="18">
        <f t="shared" si="12"/>
        <v>26.81</v>
      </c>
      <c r="K76" s="18">
        <f t="shared" si="15"/>
        <v>36.659999999999997</v>
      </c>
      <c r="L76" s="96">
        <f t="shared" si="16"/>
        <v>9400</v>
      </c>
      <c r="M76" s="103">
        <f t="shared" si="17"/>
        <v>3.9461787678629727E-3</v>
      </c>
      <c r="N76" s="15">
        <v>287</v>
      </c>
      <c r="O76" s="109">
        <f t="shared" si="18"/>
        <v>1.1299999999999999</v>
      </c>
      <c r="P76" s="82" t="s">
        <v>291</v>
      </c>
      <c r="Q76" s="82" t="s">
        <v>291</v>
      </c>
      <c r="R76" s="15" t="s">
        <v>25</v>
      </c>
      <c r="S76" s="15" t="s">
        <v>25</v>
      </c>
      <c r="T76" s="15" t="s">
        <v>25</v>
      </c>
      <c r="U76" s="15" t="s">
        <v>25</v>
      </c>
      <c r="X76" s="99" t="s">
        <v>234</v>
      </c>
      <c r="Y76" s="64"/>
    </row>
    <row r="77" spans="1:25" hidden="1" x14ac:dyDescent="0.2">
      <c r="A77" s="95">
        <v>283</v>
      </c>
      <c r="B77" s="60">
        <f t="shared" si="11"/>
        <v>0</v>
      </c>
      <c r="C77" s="46">
        <v>283</v>
      </c>
      <c r="D77" s="48" t="s">
        <v>96</v>
      </c>
      <c r="E77" s="19">
        <v>10137.08</v>
      </c>
      <c r="F77" s="19">
        <v>1424.41</v>
      </c>
      <c r="G77" s="19">
        <v>1465.07</v>
      </c>
      <c r="H77" s="18">
        <f t="shared" si="13"/>
        <v>5384.27</v>
      </c>
      <c r="I77" s="18">
        <f t="shared" si="14"/>
        <v>5537.96</v>
      </c>
      <c r="J77" s="18">
        <f t="shared" si="12"/>
        <v>29.91</v>
      </c>
      <c r="K77" s="18">
        <f t="shared" si="15"/>
        <v>30.77</v>
      </c>
      <c r="L77" s="96">
        <f t="shared" si="16"/>
        <v>9400</v>
      </c>
      <c r="M77" s="103">
        <f t="shared" si="17"/>
        <v>3.9461787678629727E-3</v>
      </c>
      <c r="N77" s="15">
        <v>267</v>
      </c>
      <c r="O77" s="109">
        <f t="shared" si="18"/>
        <v>1.05</v>
      </c>
      <c r="P77" s="82" t="s">
        <v>291</v>
      </c>
      <c r="Q77" s="82" t="s">
        <v>291</v>
      </c>
      <c r="R77" s="15" t="s">
        <v>25</v>
      </c>
      <c r="S77" s="15" t="s">
        <v>25</v>
      </c>
      <c r="T77" s="15" t="s">
        <v>25</v>
      </c>
      <c r="U77" s="15" t="s">
        <v>25</v>
      </c>
      <c r="X77" s="99" t="s">
        <v>234</v>
      </c>
      <c r="Y77" s="64"/>
    </row>
    <row r="78" spans="1:25" hidden="1" x14ac:dyDescent="0.2">
      <c r="A78" s="95">
        <v>285</v>
      </c>
      <c r="B78" s="60">
        <f t="shared" si="11"/>
        <v>0</v>
      </c>
      <c r="C78" s="46">
        <v>285</v>
      </c>
      <c r="D78" s="48" t="s">
        <v>95</v>
      </c>
      <c r="E78" s="19">
        <v>9105.16</v>
      </c>
      <c r="F78" s="19">
        <v>1331.68</v>
      </c>
      <c r="G78" s="19">
        <v>1446.53</v>
      </c>
      <c r="H78" s="18">
        <f t="shared" si="13"/>
        <v>5033.75</v>
      </c>
      <c r="I78" s="18">
        <f t="shared" si="14"/>
        <v>5467.88</v>
      </c>
      <c r="J78" s="18">
        <f t="shared" si="12"/>
        <v>27.97</v>
      </c>
      <c r="K78" s="18">
        <f t="shared" si="15"/>
        <v>30.38</v>
      </c>
      <c r="L78" s="96">
        <f t="shared" si="16"/>
        <v>9400</v>
      </c>
      <c r="M78" s="103">
        <f t="shared" si="17"/>
        <v>3.9461787678629727E-3</v>
      </c>
      <c r="N78" s="15">
        <v>453</v>
      </c>
      <c r="O78" s="109">
        <f t="shared" si="18"/>
        <v>1.79</v>
      </c>
      <c r="P78" s="82" t="s">
        <v>291</v>
      </c>
      <c r="Q78" s="82" t="s">
        <v>291</v>
      </c>
      <c r="R78" s="15" t="s">
        <v>25</v>
      </c>
      <c r="S78" s="15" t="s">
        <v>25</v>
      </c>
      <c r="T78" s="15" t="s">
        <v>25</v>
      </c>
      <c r="U78" s="15" t="s">
        <v>25</v>
      </c>
      <c r="X78" s="99" t="s">
        <v>234</v>
      </c>
      <c r="Y78" s="64"/>
    </row>
    <row r="79" spans="1:25" hidden="1" x14ac:dyDescent="0.2">
      <c r="A79" s="95">
        <v>287</v>
      </c>
      <c r="B79" s="60">
        <f t="shared" si="11"/>
        <v>0</v>
      </c>
      <c r="C79" s="46">
        <v>287</v>
      </c>
      <c r="D79" s="48" t="s">
        <v>94</v>
      </c>
      <c r="E79" s="19">
        <v>9361.52</v>
      </c>
      <c r="F79" s="19">
        <v>1197.3599999999999</v>
      </c>
      <c r="G79" s="19">
        <v>1429.55</v>
      </c>
      <c r="H79" s="18">
        <f t="shared" si="13"/>
        <v>4526.0200000000004</v>
      </c>
      <c r="I79" s="18">
        <f t="shared" si="14"/>
        <v>5403.7</v>
      </c>
      <c r="J79" s="18">
        <f t="shared" si="12"/>
        <v>25.14</v>
      </c>
      <c r="K79" s="18">
        <f t="shared" si="15"/>
        <v>30.02</v>
      </c>
      <c r="L79" s="96">
        <f t="shared" si="16"/>
        <v>9400</v>
      </c>
      <c r="M79" s="103">
        <f t="shared" si="17"/>
        <v>3.9461787678629727E-3</v>
      </c>
      <c r="N79" s="15">
        <v>339</v>
      </c>
      <c r="O79" s="109">
        <f t="shared" si="18"/>
        <v>1.34</v>
      </c>
      <c r="P79" s="82" t="s">
        <v>291</v>
      </c>
      <c r="Q79" s="82" t="s">
        <v>291</v>
      </c>
      <c r="R79" s="15" t="s">
        <v>25</v>
      </c>
      <c r="S79" s="15" t="s">
        <v>25</v>
      </c>
      <c r="T79" s="15" t="s">
        <v>25</v>
      </c>
      <c r="U79" s="15" t="s">
        <v>25</v>
      </c>
      <c r="X79" s="99" t="s">
        <v>234</v>
      </c>
      <c r="Y79" s="64"/>
    </row>
    <row r="80" spans="1:25" hidden="1" x14ac:dyDescent="0.2">
      <c r="A80" s="95">
        <v>288</v>
      </c>
      <c r="B80" s="60">
        <f t="shared" si="11"/>
        <v>0</v>
      </c>
      <c r="C80" s="46">
        <v>288</v>
      </c>
      <c r="D80" s="47" t="s">
        <v>180</v>
      </c>
      <c r="E80" s="19">
        <v>11755.14</v>
      </c>
      <c r="F80" s="19">
        <v>1421.62</v>
      </c>
      <c r="G80" s="19">
        <v>1709.27</v>
      </c>
      <c r="H80" s="18">
        <f t="shared" si="13"/>
        <v>5373.72</v>
      </c>
      <c r="I80" s="18">
        <f t="shared" si="14"/>
        <v>6461.04</v>
      </c>
      <c r="J80" s="18">
        <f t="shared" si="12"/>
        <v>29.85</v>
      </c>
      <c r="K80" s="18">
        <f t="shared" si="15"/>
        <v>35.89</v>
      </c>
      <c r="L80" s="96">
        <f t="shared" si="16"/>
        <v>9400</v>
      </c>
      <c r="M80" s="103">
        <f t="shared" si="17"/>
        <v>3.9461787678629727E-3</v>
      </c>
      <c r="N80" s="15">
        <v>206</v>
      </c>
      <c r="O80" s="109">
        <f t="shared" si="18"/>
        <v>0.81</v>
      </c>
      <c r="P80" s="82" t="s">
        <v>291</v>
      </c>
      <c r="Q80" s="82" t="s">
        <v>291</v>
      </c>
      <c r="R80" s="15" t="s">
        <v>25</v>
      </c>
      <c r="S80" s="15" t="s">
        <v>25</v>
      </c>
      <c r="T80" s="15" t="s">
        <v>25</v>
      </c>
      <c r="U80" s="15" t="s">
        <v>25</v>
      </c>
      <c r="X80" s="99" t="s">
        <v>234</v>
      </c>
      <c r="Y80" s="64"/>
    </row>
    <row r="81" spans="1:25" hidden="1" x14ac:dyDescent="0.2">
      <c r="A81" s="95">
        <v>291</v>
      </c>
      <c r="B81" s="60">
        <f t="shared" si="11"/>
        <v>0</v>
      </c>
      <c r="C81" s="46">
        <v>291</v>
      </c>
      <c r="D81" s="48" t="s">
        <v>93</v>
      </c>
      <c r="E81" s="19">
        <v>8827.1</v>
      </c>
      <c r="F81" s="19">
        <v>870.44</v>
      </c>
      <c r="G81" s="19">
        <v>1046.1500000000001</v>
      </c>
      <c r="H81" s="18">
        <f t="shared" si="13"/>
        <v>3290.26</v>
      </c>
      <c r="I81" s="18">
        <f t="shared" si="14"/>
        <v>3954.45</v>
      </c>
      <c r="J81" s="18">
        <f t="shared" si="12"/>
        <v>22.85</v>
      </c>
      <c r="K81" s="18">
        <f t="shared" si="15"/>
        <v>27.46</v>
      </c>
      <c r="L81" s="96">
        <f t="shared" si="16"/>
        <v>9400</v>
      </c>
      <c r="M81" s="103">
        <f t="shared" si="17"/>
        <v>3.9461787678629727E-3</v>
      </c>
      <c r="N81" s="15">
        <v>655</v>
      </c>
      <c r="O81" s="109">
        <f t="shared" si="18"/>
        <v>2.58</v>
      </c>
      <c r="P81" s="82">
        <v>226</v>
      </c>
      <c r="Q81" s="82">
        <v>285</v>
      </c>
      <c r="R81" s="83">
        <v>0</v>
      </c>
      <c r="S81" s="83">
        <v>0</v>
      </c>
      <c r="T81" s="83">
        <v>0</v>
      </c>
      <c r="U81" s="83">
        <v>0</v>
      </c>
      <c r="X81" s="99" t="s">
        <v>235</v>
      </c>
      <c r="Y81" s="64"/>
    </row>
    <row r="82" spans="1:25" hidden="1" x14ac:dyDescent="0.2">
      <c r="A82" s="95">
        <v>292</v>
      </c>
      <c r="B82" s="60">
        <f t="shared" si="11"/>
        <v>0</v>
      </c>
      <c r="C82" s="46">
        <v>292</v>
      </c>
      <c r="D82" s="48" t="s">
        <v>92</v>
      </c>
      <c r="E82" s="19">
        <v>16486.53</v>
      </c>
      <c r="F82" s="19">
        <v>1397.04</v>
      </c>
      <c r="G82" s="19">
        <v>1961.64</v>
      </c>
      <c r="H82" s="18">
        <f t="shared" si="13"/>
        <v>5280.81</v>
      </c>
      <c r="I82" s="18">
        <f t="shared" si="14"/>
        <v>7415</v>
      </c>
      <c r="J82" s="18">
        <f t="shared" si="12"/>
        <v>36.67</v>
      </c>
      <c r="K82" s="18">
        <f t="shared" si="15"/>
        <v>51.49</v>
      </c>
      <c r="L82" s="96">
        <f t="shared" si="16"/>
        <v>9400</v>
      </c>
      <c r="M82" s="103">
        <f t="shared" si="17"/>
        <v>3.9461787678629727E-3</v>
      </c>
      <c r="N82" s="15">
        <v>111</v>
      </c>
      <c r="O82" s="109">
        <f t="shared" si="18"/>
        <v>0.44</v>
      </c>
      <c r="P82" s="82" t="s">
        <v>291</v>
      </c>
      <c r="Q82" s="82" t="s">
        <v>291</v>
      </c>
      <c r="R82" s="15" t="s">
        <v>25</v>
      </c>
      <c r="S82" s="15" t="s">
        <v>25</v>
      </c>
      <c r="T82" s="15" t="s">
        <v>25</v>
      </c>
      <c r="U82" s="15" t="s">
        <v>25</v>
      </c>
      <c r="X82" s="99" t="s">
        <v>235</v>
      </c>
      <c r="Y82" s="64"/>
    </row>
    <row r="83" spans="1:25" hidden="1" x14ac:dyDescent="0.2">
      <c r="A83" s="95">
        <v>302</v>
      </c>
      <c r="B83" s="60">
        <f t="shared" si="11"/>
        <v>0</v>
      </c>
      <c r="C83" s="46">
        <v>302</v>
      </c>
      <c r="D83" s="48" t="s">
        <v>91</v>
      </c>
      <c r="E83" s="19">
        <v>13214.45</v>
      </c>
      <c r="F83" s="19">
        <v>1368.95</v>
      </c>
      <c r="G83" s="19">
        <v>1689.79</v>
      </c>
      <c r="H83" s="18">
        <f t="shared" si="13"/>
        <v>5174.63</v>
      </c>
      <c r="I83" s="18">
        <f t="shared" si="14"/>
        <v>6387.41</v>
      </c>
      <c r="J83" s="18">
        <f t="shared" si="12"/>
        <v>28.75</v>
      </c>
      <c r="K83" s="18">
        <f t="shared" si="15"/>
        <v>35.49</v>
      </c>
      <c r="L83" s="96">
        <f t="shared" si="16"/>
        <v>9400</v>
      </c>
      <c r="M83" s="103">
        <f t="shared" si="17"/>
        <v>3.9461787678629727E-3</v>
      </c>
      <c r="N83" s="15">
        <v>174</v>
      </c>
      <c r="O83" s="109">
        <f t="shared" si="18"/>
        <v>0.69</v>
      </c>
      <c r="P83" s="82" t="s">
        <v>291</v>
      </c>
      <c r="Q83" s="82" t="s">
        <v>291</v>
      </c>
      <c r="R83" s="15" t="s">
        <v>25</v>
      </c>
      <c r="S83" s="15" t="s">
        <v>25</v>
      </c>
      <c r="T83" s="15" t="s">
        <v>25</v>
      </c>
      <c r="U83" s="15" t="s">
        <v>25</v>
      </c>
      <c r="X83" s="99" t="s">
        <v>234</v>
      </c>
      <c r="Y83" s="64"/>
    </row>
    <row r="84" spans="1:25" hidden="1" x14ac:dyDescent="0.2">
      <c r="A84" s="95">
        <v>304</v>
      </c>
      <c r="B84" s="60">
        <f t="shared" si="11"/>
        <v>0</v>
      </c>
      <c r="C84" s="46">
        <v>304</v>
      </c>
      <c r="D84" s="48" t="s">
        <v>90</v>
      </c>
      <c r="E84" s="19">
        <v>10003.43</v>
      </c>
      <c r="F84" s="19">
        <v>1321.01</v>
      </c>
      <c r="G84" s="19">
        <v>1132.6400000000001</v>
      </c>
      <c r="H84" s="18">
        <f t="shared" si="13"/>
        <v>4993.42</v>
      </c>
      <c r="I84" s="18">
        <f t="shared" si="14"/>
        <v>4281.38</v>
      </c>
      <c r="J84" s="18">
        <f t="shared" si="12"/>
        <v>34.68</v>
      </c>
      <c r="K84" s="18">
        <f t="shared" si="15"/>
        <v>29.73</v>
      </c>
      <c r="L84" s="96">
        <f t="shared" si="16"/>
        <v>9400</v>
      </c>
      <c r="M84" s="103">
        <f t="shared" si="17"/>
        <v>3.9461787678629727E-3</v>
      </c>
      <c r="N84" s="15">
        <v>380</v>
      </c>
      <c r="O84" s="109">
        <f t="shared" si="18"/>
        <v>1.5</v>
      </c>
      <c r="P84" s="82" t="s">
        <v>291</v>
      </c>
      <c r="Q84" s="82" t="s">
        <v>291</v>
      </c>
      <c r="R84" s="15" t="s">
        <v>25</v>
      </c>
      <c r="S84" s="15" t="s">
        <v>25</v>
      </c>
      <c r="T84" s="15" t="s">
        <v>25</v>
      </c>
      <c r="U84" s="15" t="s">
        <v>25</v>
      </c>
      <c r="X84" s="99" t="s">
        <v>235</v>
      </c>
      <c r="Y84" s="64"/>
    </row>
    <row r="85" spans="1:25" hidden="1" x14ac:dyDescent="0.2">
      <c r="A85" s="95">
        <v>305</v>
      </c>
      <c r="B85" s="60">
        <f t="shared" si="11"/>
        <v>0</v>
      </c>
      <c r="C85" s="46">
        <v>305</v>
      </c>
      <c r="D85" s="48" t="s">
        <v>89</v>
      </c>
      <c r="E85" s="19">
        <v>12239.49</v>
      </c>
      <c r="F85" s="19">
        <v>1716.58</v>
      </c>
      <c r="G85" s="19">
        <v>1799.84</v>
      </c>
      <c r="H85" s="18">
        <f t="shared" si="13"/>
        <v>6488.67</v>
      </c>
      <c r="I85" s="18">
        <f t="shared" si="14"/>
        <v>6803.4</v>
      </c>
      <c r="J85" s="18">
        <f t="shared" si="12"/>
        <v>45.06</v>
      </c>
      <c r="K85" s="18">
        <f t="shared" si="15"/>
        <v>47.25</v>
      </c>
      <c r="L85" s="96">
        <f t="shared" si="16"/>
        <v>9400</v>
      </c>
      <c r="M85" s="103">
        <f t="shared" si="17"/>
        <v>3.9461787678629727E-3</v>
      </c>
      <c r="N85" s="15">
        <v>170</v>
      </c>
      <c r="O85" s="109">
        <f t="shared" si="18"/>
        <v>0.67</v>
      </c>
      <c r="P85" s="82" t="s">
        <v>291</v>
      </c>
      <c r="Q85" s="82">
        <v>121</v>
      </c>
      <c r="R85" s="15" t="s">
        <v>25</v>
      </c>
      <c r="S85" s="15" t="s">
        <v>25</v>
      </c>
      <c r="T85" s="15" t="s">
        <v>25</v>
      </c>
      <c r="U85" s="15" t="s">
        <v>25</v>
      </c>
      <c r="X85" s="99" t="s">
        <v>235</v>
      </c>
      <c r="Y85" s="64"/>
    </row>
    <row r="86" spans="1:25" hidden="1" x14ac:dyDescent="0.2">
      <c r="A86" s="95">
        <v>312</v>
      </c>
      <c r="B86" s="60">
        <f t="shared" si="11"/>
        <v>0</v>
      </c>
      <c r="C86" s="46">
        <v>312</v>
      </c>
      <c r="D86" s="49" t="s">
        <v>88</v>
      </c>
      <c r="E86" s="19">
        <v>9492.18</v>
      </c>
      <c r="F86" s="19">
        <v>868.11</v>
      </c>
      <c r="G86" s="19">
        <v>1260.82</v>
      </c>
      <c r="H86" s="18">
        <f t="shared" si="13"/>
        <v>3281.46</v>
      </c>
      <c r="I86" s="18">
        <f t="shared" si="14"/>
        <v>4765.8999999999996</v>
      </c>
      <c r="J86" s="18">
        <f t="shared" si="12"/>
        <v>22.79</v>
      </c>
      <c r="K86" s="18">
        <f t="shared" si="15"/>
        <v>33.1</v>
      </c>
      <c r="L86" s="96">
        <f t="shared" si="16"/>
        <v>9400</v>
      </c>
      <c r="M86" s="103">
        <f t="shared" si="17"/>
        <v>3.9461787678629727E-3</v>
      </c>
      <c r="N86" s="15">
        <v>515</v>
      </c>
      <c r="O86" s="109">
        <f t="shared" si="18"/>
        <v>2.0299999999999998</v>
      </c>
      <c r="P86" s="82" t="s">
        <v>291</v>
      </c>
      <c r="Q86" s="82" t="s">
        <v>291</v>
      </c>
      <c r="R86" s="15" t="s">
        <v>25</v>
      </c>
      <c r="S86" s="15" t="s">
        <v>25</v>
      </c>
      <c r="T86" s="15" t="s">
        <v>25</v>
      </c>
      <c r="U86" s="15" t="s">
        <v>25</v>
      </c>
      <c r="X86" s="99" t="s">
        <v>235</v>
      </c>
      <c r="Y86" s="64"/>
    </row>
    <row r="87" spans="1:25" hidden="1" x14ac:dyDescent="0.2">
      <c r="A87" s="95">
        <v>314</v>
      </c>
      <c r="B87" s="60">
        <f t="shared" si="11"/>
        <v>0</v>
      </c>
      <c r="C87" s="46">
        <v>314</v>
      </c>
      <c r="D87" s="47" t="s">
        <v>87</v>
      </c>
      <c r="E87" s="19">
        <v>12629.66</v>
      </c>
      <c r="F87" s="19">
        <v>1225.24</v>
      </c>
      <c r="G87" s="19">
        <v>1146.72</v>
      </c>
      <c r="H87" s="18">
        <f t="shared" si="13"/>
        <v>4631.41</v>
      </c>
      <c r="I87" s="18">
        <f t="shared" si="14"/>
        <v>4334.6000000000004</v>
      </c>
      <c r="J87" s="18">
        <f t="shared" si="12"/>
        <v>32.159999999999997</v>
      </c>
      <c r="K87" s="18">
        <f t="shared" si="15"/>
        <v>30.1</v>
      </c>
      <c r="L87" s="96">
        <f t="shared" si="16"/>
        <v>9400</v>
      </c>
      <c r="M87" s="103">
        <f t="shared" si="17"/>
        <v>3.9461787678629727E-3</v>
      </c>
      <c r="N87" s="15">
        <v>173</v>
      </c>
      <c r="O87" s="109">
        <f t="shared" si="18"/>
        <v>0.68</v>
      </c>
      <c r="P87" s="82" t="s">
        <v>291</v>
      </c>
      <c r="Q87" s="82" t="s">
        <v>291</v>
      </c>
      <c r="R87" s="15" t="s">
        <v>25</v>
      </c>
      <c r="S87" s="15" t="s">
        <v>25</v>
      </c>
      <c r="T87" s="15" t="s">
        <v>25</v>
      </c>
      <c r="U87" s="15" t="s">
        <v>25</v>
      </c>
      <c r="X87" s="99" t="s">
        <v>235</v>
      </c>
      <c r="Y87" s="64"/>
    </row>
    <row r="88" spans="1:25" hidden="1" x14ac:dyDescent="0.2">
      <c r="A88" s="95">
        <v>316</v>
      </c>
      <c r="B88" s="60">
        <f t="shared" si="11"/>
        <v>0</v>
      </c>
      <c r="C88" s="46">
        <v>316</v>
      </c>
      <c r="D88" s="48" t="s">
        <v>86</v>
      </c>
      <c r="E88" s="19">
        <v>10564.92</v>
      </c>
      <c r="F88" s="19">
        <v>1154.8699999999999</v>
      </c>
      <c r="G88" s="19">
        <v>1393.28</v>
      </c>
      <c r="H88" s="18">
        <f t="shared" si="13"/>
        <v>4365.41</v>
      </c>
      <c r="I88" s="18">
        <f t="shared" si="14"/>
        <v>5266.6</v>
      </c>
      <c r="J88" s="18">
        <f t="shared" si="12"/>
        <v>30.32</v>
      </c>
      <c r="K88" s="18">
        <f t="shared" si="15"/>
        <v>36.57</v>
      </c>
      <c r="L88" s="96">
        <f t="shared" si="16"/>
        <v>9400</v>
      </c>
      <c r="M88" s="103">
        <f t="shared" si="17"/>
        <v>3.9461787678629727E-3</v>
      </c>
      <c r="N88" s="15">
        <v>211</v>
      </c>
      <c r="O88" s="109">
        <f t="shared" si="18"/>
        <v>0.83</v>
      </c>
      <c r="P88" s="82" t="s">
        <v>291</v>
      </c>
      <c r="Q88" s="82" t="s">
        <v>291</v>
      </c>
      <c r="R88" s="15" t="s">
        <v>25</v>
      </c>
      <c r="S88" s="15" t="s">
        <v>25</v>
      </c>
      <c r="T88" s="15" t="s">
        <v>25</v>
      </c>
      <c r="U88" s="15" t="s">
        <v>25</v>
      </c>
      <c r="X88" s="99" t="s">
        <v>235</v>
      </c>
      <c r="Y88" s="64"/>
    </row>
    <row r="89" spans="1:25" hidden="1" x14ac:dyDescent="0.2">
      <c r="A89" s="95">
        <v>321</v>
      </c>
      <c r="B89" s="60">
        <f t="shared" si="11"/>
        <v>0</v>
      </c>
      <c r="C89" s="46">
        <v>321</v>
      </c>
      <c r="D89" s="48" t="s">
        <v>85</v>
      </c>
      <c r="E89" s="19">
        <v>6877.6</v>
      </c>
      <c r="F89" s="19">
        <v>743.57</v>
      </c>
      <c r="G89" s="19">
        <v>856.21</v>
      </c>
      <c r="H89" s="18">
        <f t="shared" si="13"/>
        <v>2810.69</v>
      </c>
      <c r="I89" s="18">
        <f t="shared" si="14"/>
        <v>3236.47</v>
      </c>
      <c r="J89" s="18">
        <f t="shared" si="12"/>
        <v>15.61</v>
      </c>
      <c r="K89" s="18">
        <f t="shared" si="15"/>
        <v>17.98</v>
      </c>
      <c r="L89" s="96">
        <f t="shared" si="16"/>
        <v>9400</v>
      </c>
      <c r="M89" s="103">
        <f t="shared" si="17"/>
        <v>3.9461787678629727E-3</v>
      </c>
      <c r="N89" s="15">
        <v>5755</v>
      </c>
      <c r="O89" s="109">
        <f t="shared" si="18"/>
        <v>22.71</v>
      </c>
      <c r="P89" s="82">
        <v>574</v>
      </c>
      <c r="Q89" s="82">
        <v>93</v>
      </c>
      <c r="R89" s="15" t="s">
        <v>25</v>
      </c>
      <c r="S89" s="15" t="s">
        <v>25</v>
      </c>
      <c r="T89" s="15" t="s">
        <v>25</v>
      </c>
      <c r="U89" s="15" t="s">
        <v>25</v>
      </c>
      <c r="X89" s="99" t="s">
        <v>234</v>
      </c>
      <c r="Y89" s="64"/>
    </row>
    <row r="90" spans="1:25" hidden="1" x14ac:dyDescent="0.2">
      <c r="A90" s="95">
        <v>322</v>
      </c>
      <c r="B90" s="60">
        <f t="shared" si="11"/>
        <v>0</v>
      </c>
      <c r="C90" s="46">
        <v>322</v>
      </c>
      <c r="D90" s="47" t="s">
        <v>84</v>
      </c>
      <c r="E90" s="19">
        <v>7021.94</v>
      </c>
      <c r="F90" s="19">
        <v>619.72</v>
      </c>
      <c r="G90" s="19">
        <v>877.56</v>
      </c>
      <c r="H90" s="18">
        <f t="shared" si="13"/>
        <v>2342.54</v>
      </c>
      <c r="I90" s="18">
        <f t="shared" si="14"/>
        <v>3317.18</v>
      </c>
      <c r="J90" s="18">
        <f t="shared" si="12"/>
        <v>13.01</v>
      </c>
      <c r="K90" s="18">
        <f t="shared" si="15"/>
        <v>18.43</v>
      </c>
      <c r="L90" s="96">
        <f t="shared" si="16"/>
        <v>9400</v>
      </c>
      <c r="M90" s="103">
        <f t="shared" si="17"/>
        <v>3.9461787678629727E-3</v>
      </c>
      <c r="N90" s="15">
        <v>2296</v>
      </c>
      <c r="O90" s="109">
        <f t="shared" si="18"/>
        <v>9.06</v>
      </c>
      <c r="P90" s="82">
        <v>381</v>
      </c>
      <c r="Q90" s="82">
        <v>267</v>
      </c>
      <c r="R90" s="15" t="s">
        <v>25</v>
      </c>
      <c r="S90" s="15" t="s">
        <v>25</v>
      </c>
      <c r="T90" s="15" t="s">
        <v>25</v>
      </c>
      <c r="U90" s="15" t="s">
        <v>25</v>
      </c>
      <c r="X90" s="99" t="s">
        <v>234</v>
      </c>
      <c r="Y90" s="64"/>
    </row>
    <row r="91" spans="1:25" hidden="1" x14ac:dyDescent="0.2">
      <c r="A91" s="95">
        <v>331</v>
      </c>
      <c r="B91" s="60">
        <f t="shared" si="11"/>
        <v>0</v>
      </c>
      <c r="C91" s="46">
        <v>331</v>
      </c>
      <c r="D91" s="47" t="s">
        <v>83</v>
      </c>
      <c r="E91" s="19">
        <v>7241.91</v>
      </c>
      <c r="F91" s="19">
        <v>801.18</v>
      </c>
      <c r="G91" s="19">
        <v>944.81</v>
      </c>
      <c r="H91" s="18">
        <f t="shared" si="13"/>
        <v>3028.46</v>
      </c>
      <c r="I91" s="18">
        <f t="shared" si="14"/>
        <v>3571.38</v>
      </c>
      <c r="J91" s="18">
        <f t="shared" si="12"/>
        <v>21.03</v>
      </c>
      <c r="K91" s="18">
        <f t="shared" si="15"/>
        <v>24.8</v>
      </c>
      <c r="L91" s="96">
        <f t="shared" si="16"/>
        <v>9400</v>
      </c>
      <c r="M91" s="103">
        <f t="shared" si="17"/>
        <v>3.9461787678629727E-3</v>
      </c>
      <c r="N91" s="15">
        <v>4297</v>
      </c>
      <c r="O91" s="109">
        <f t="shared" si="18"/>
        <v>16.96</v>
      </c>
      <c r="P91" s="82">
        <v>292</v>
      </c>
      <c r="Q91" s="82">
        <v>81</v>
      </c>
      <c r="R91" s="83">
        <v>0</v>
      </c>
      <c r="S91" s="83">
        <v>398</v>
      </c>
      <c r="T91" s="83">
        <v>9</v>
      </c>
      <c r="U91" s="83">
        <v>116</v>
      </c>
      <c r="X91" s="99" t="s">
        <v>235</v>
      </c>
      <c r="Y91" s="64"/>
    </row>
    <row r="92" spans="1:25" hidden="1" x14ac:dyDescent="0.2">
      <c r="A92" s="95">
        <v>340</v>
      </c>
      <c r="B92" s="60">
        <f t="shared" si="11"/>
        <v>0</v>
      </c>
      <c r="C92" s="46">
        <v>340</v>
      </c>
      <c r="D92" s="48" t="s">
        <v>82</v>
      </c>
      <c r="E92" s="19">
        <v>7524.54</v>
      </c>
      <c r="F92" s="19">
        <v>1102.8499999999999</v>
      </c>
      <c r="G92" s="19">
        <v>1492.08</v>
      </c>
      <c r="H92" s="18">
        <f t="shared" si="13"/>
        <v>4168.7700000000004</v>
      </c>
      <c r="I92" s="18">
        <f t="shared" si="14"/>
        <v>5640.06</v>
      </c>
      <c r="J92" s="18">
        <f t="shared" si="12"/>
        <v>23.16</v>
      </c>
      <c r="K92" s="18">
        <f t="shared" si="15"/>
        <v>31.33</v>
      </c>
      <c r="L92" s="96">
        <f t="shared" si="16"/>
        <v>9400</v>
      </c>
      <c r="M92" s="103">
        <f t="shared" si="17"/>
        <v>3.9461787678629727E-3</v>
      </c>
      <c r="N92" s="15">
        <v>4527</v>
      </c>
      <c r="O92" s="109">
        <f t="shared" si="18"/>
        <v>17.86</v>
      </c>
      <c r="P92" s="82">
        <v>457.5</v>
      </c>
      <c r="Q92" s="82">
        <v>356.5</v>
      </c>
      <c r="R92" s="83">
        <v>0</v>
      </c>
      <c r="S92" s="83">
        <v>656</v>
      </c>
      <c r="T92" s="83">
        <v>0</v>
      </c>
      <c r="U92" s="83">
        <v>99</v>
      </c>
      <c r="X92" s="99" t="s">
        <v>234</v>
      </c>
      <c r="Y92" s="64"/>
    </row>
    <row r="93" spans="1:25" hidden="1" x14ac:dyDescent="0.2">
      <c r="A93" s="95">
        <v>341</v>
      </c>
      <c r="B93" s="60">
        <f t="shared" si="11"/>
        <v>0</v>
      </c>
      <c r="C93" s="46">
        <v>341</v>
      </c>
      <c r="D93" s="48" t="s">
        <v>81</v>
      </c>
      <c r="E93" s="19">
        <v>9465.52</v>
      </c>
      <c r="F93" s="19">
        <v>1642.25</v>
      </c>
      <c r="G93" s="19">
        <v>1712.19</v>
      </c>
      <c r="H93" s="18">
        <f t="shared" si="13"/>
        <v>6207.71</v>
      </c>
      <c r="I93" s="18">
        <f t="shared" si="14"/>
        <v>6472.08</v>
      </c>
      <c r="J93" s="18">
        <f t="shared" si="12"/>
        <v>34.49</v>
      </c>
      <c r="K93" s="18">
        <f t="shared" si="15"/>
        <v>35.96</v>
      </c>
      <c r="L93" s="96">
        <f t="shared" si="16"/>
        <v>9400</v>
      </c>
      <c r="M93" s="103">
        <f t="shared" si="17"/>
        <v>3.9461787678629727E-3</v>
      </c>
      <c r="N93" s="15">
        <v>484</v>
      </c>
      <c r="O93" s="109">
        <f t="shared" si="18"/>
        <v>1.91</v>
      </c>
      <c r="P93" s="82">
        <v>447</v>
      </c>
      <c r="Q93" s="82">
        <v>499</v>
      </c>
      <c r="R93" s="15" t="s">
        <v>25</v>
      </c>
      <c r="S93" s="15" t="s">
        <v>25</v>
      </c>
      <c r="T93" s="15" t="s">
        <v>25</v>
      </c>
      <c r="U93" s="15" t="s">
        <v>25</v>
      </c>
      <c r="X93" s="99" t="s">
        <v>234</v>
      </c>
      <c r="Y93" s="64"/>
    </row>
    <row r="94" spans="1:25" hidden="1" x14ac:dyDescent="0.2">
      <c r="A94" s="95">
        <v>342</v>
      </c>
      <c r="B94" s="60">
        <f t="shared" si="11"/>
        <v>0</v>
      </c>
      <c r="C94" s="46">
        <v>342</v>
      </c>
      <c r="D94" s="48" t="s">
        <v>80</v>
      </c>
      <c r="E94" s="19">
        <v>17935.419999999998</v>
      </c>
      <c r="F94" s="19">
        <v>1984.63</v>
      </c>
      <c r="G94" s="19">
        <v>2173.3200000000002</v>
      </c>
      <c r="H94" s="18">
        <f t="shared" si="13"/>
        <v>7501.9</v>
      </c>
      <c r="I94" s="18">
        <f t="shared" si="14"/>
        <v>8215.15</v>
      </c>
      <c r="J94" s="18">
        <f t="shared" si="12"/>
        <v>52.1</v>
      </c>
      <c r="K94" s="18">
        <f t="shared" si="15"/>
        <v>57.05</v>
      </c>
      <c r="L94" s="96">
        <f t="shared" si="16"/>
        <v>9400</v>
      </c>
      <c r="M94" s="103">
        <f t="shared" si="17"/>
        <v>3.9461787678629727E-3</v>
      </c>
      <c r="N94" s="15">
        <v>109</v>
      </c>
      <c r="O94" s="109">
        <f t="shared" si="18"/>
        <v>0.43</v>
      </c>
      <c r="P94" s="82">
        <v>256.5</v>
      </c>
      <c r="Q94" s="82" t="s">
        <v>291</v>
      </c>
      <c r="R94" s="15" t="s">
        <v>25</v>
      </c>
      <c r="S94" s="15" t="s">
        <v>25</v>
      </c>
      <c r="T94" s="15" t="s">
        <v>25</v>
      </c>
      <c r="U94" s="15" t="s">
        <v>25</v>
      </c>
      <c r="X94" s="99" t="s">
        <v>235</v>
      </c>
      <c r="Y94" s="64"/>
    </row>
    <row r="95" spans="1:25" hidden="1" x14ac:dyDescent="0.2">
      <c r="A95" s="95">
        <v>351</v>
      </c>
      <c r="B95" s="60">
        <f t="shared" si="11"/>
        <v>0</v>
      </c>
      <c r="C95" s="46">
        <v>351</v>
      </c>
      <c r="D95" s="48" t="s">
        <v>79</v>
      </c>
      <c r="E95" s="19">
        <v>5277.74</v>
      </c>
      <c r="F95" s="19">
        <v>126.84</v>
      </c>
      <c r="G95" s="19">
        <v>287.13</v>
      </c>
      <c r="H95" s="18">
        <f t="shared" si="13"/>
        <v>479.46</v>
      </c>
      <c r="I95" s="18">
        <f t="shared" si="14"/>
        <v>1085.3499999999999</v>
      </c>
      <c r="J95" s="18">
        <f t="shared" si="12"/>
        <v>3.33</v>
      </c>
      <c r="K95" s="18">
        <f t="shared" si="15"/>
        <v>7.54</v>
      </c>
      <c r="L95" s="96">
        <f t="shared" si="16"/>
        <v>9400</v>
      </c>
      <c r="M95" s="103">
        <f t="shared" si="17"/>
        <v>3.9461787678629727E-3</v>
      </c>
      <c r="N95" s="15">
        <v>955</v>
      </c>
      <c r="O95" s="109">
        <f t="shared" si="18"/>
        <v>3.77</v>
      </c>
      <c r="P95" s="82" t="s">
        <v>291</v>
      </c>
      <c r="Q95" s="82" t="s">
        <v>291</v>
      </c>
      <c r="R95" s="15" t="s">
        <v>25</v>
      </c>
      <c r="S95" s="15" t="s">
        <v>25</v>
      </c>
      <c r="T95" s="15" t="s">
        <v>25</v>
      </c>
      <c r="U95" s="15" t="s">
        <v>25</v>
      </c>
      <c r="X95" s="99" t="s">
        <v>235</v>
      </c>
      <c r="Y95" s="64"/>
    </row>
    <row r="96" spans="1:25" hidden="1" x14ac:dyDescent="0.2">
      <c r="A96" s="95">
        <v>363</v>
      </c>
      <c r="B96" s="60">
        <f t="shared" si="11"/>
        <v>0</v>
      </c>
      <c r="C96" s="46">
        <v>363</v>
      </c>
      <c r="D96" s="48" t="s">
        <v>78</v>
      </c>
      <c r="E96" s="19">
        <v>8183.72</v>
      </c>
      <c r="F96" s="19">
        <v>844.2</v>
      </c>
      <c r="G96" s="19">
        <v>1147.74</v>
      </c>
      <c r="H96" s="18">
        <f t="shared" si="13"/>
        <v>3191.08</v>
      </c>
      <c r="I96" s="18">
        <f t="shared" si="14"/>
        <v>4338.46</v>
      </c>
      <c r="J96" s="18">
        <f t="shared" si="12"/>
        <v>22.16</v>
      </c>
      <c r="K96" s="18">
        <f t="shared" si="15"/>
        <v>30.13</v>
      </c>
      <c r="L96" s="96">
        <f t="shared" si="16"/>
        <v>9400</v>
      </c>
      <c r="M96" s="103">
        <f t="shared" si="17"/>
        <v>3.9461787678629727E-3</v>
      </c>
      <c r="N96" s="15">
        <v>816</v>
      </c>
      <c r="O96" s="109">
        <f t="shared" si="18"/>
        <v>3.22</v>
      </c>
      <c r="P96" s="82">
        <v>207</v>
      </c>
      <c r="Q96" s="82" t="s">
        <v>291</v>
      </c>
      <c r="R96" s="15" t="s">
        <v>25</v>
      </c>
      <c r="S96" s="15" t="s">
        <v>25</v>
      </c>
      <c r="T96" s="15" t="s">
        <v>25</v>
      </c>
      <c r="U96" s="15" t="s">
        <v>25</v>
      </c>
      <c r="X96" s="99" t="s">
        <v>235</v>
      </c>
      <c r="Y96" s="64"/>
    </row>
    <row r="97" spans="1:25" hidden="1" x14ac:dyDescent="0.2">
      <c r="A97" s="95">
        <v>364</v>
      </c>
      <c r="B97" s="60">
        <f t="shared" si="11"/>
        <v>0</v>
      </c>
      <c r="C97" s="46">
        <v>364</v>
      </c>
      <c r="D97" s="48" t="s">
        <v>77</v>
      </c>
      <c r="E97" s="19">
        <v>25199.67</v>
      </c>
      <c r="F97" s="19">
        <v>1797.47</v>
      </c>
      <c r="G97" s="19">
        <v>0</v>
      </c>
      <c r="H97" s="18">
        <f t="shared" si="13"/>
        <v>6794.44</v>
      </c>
      <c r="I97" s="18">
        <f t="shared" si="14"/>
        <v>0</v>
      </c>
      <c r="J97" s="18">
        <f t="shared" si="12"/>
        <v>47.18</v>
      </c>
      <c r="K97" s="18">
        <f t="shared" si="15"/>
        <v>0</v>
      </c>
      <c r="L97" s="96">
        <f t="shared" si="16"/>
        <v>9400</v>
      </c>
      <c r="M97" s="103">
        <f t="shared" si="17"/>
        <v>3.9461787678629727E-3</v>
      </c>
      <c r="N97" s="15">
        <v>11</v>
      </c>
      <c r="O97" s="109">
        <f t="shared" si="18"/>
        <v>0.04</v>
      </c>
      <c r="P97" s="82" t="s">
        <v>291</v>
      </c>
      <c r="Q97" s="82" t="s">
        <v>291</v>
      </c>
      <c r="R97" s="15" t="s">
        <v>25</v>
      </c>
      <c r="S97" s="15" t="s">
        <v>25</v>
      </c>
      <c r="T97" s="15" t="s">
        <v>25</v>
      </c>
      <c r="U97" s="15" t="s">
        <v>25</v>
      </c>
      <c r="X97" s="99" t="s">
        <v>235</v>
      </c>
      <c r="Y97" s="64"/>
    </row>
    <row r="98" spans="1:25" hidden="1" x14ac:dyDescent="0.2">
      <c r="A98" s="95">
        <v>365</v>
      </c>
      <c r="B98" s="60">
        <f t="shared" si="11"/>
        <v>0</v>
      </c>
      <c r="C98" s="46">
        <v>365</v>
      </c>
      <c r="D98" s="48" t="s">
        <v>76</v>
      </c>
      <c r="E98" s="19">
        <v>15136.3</v>
      </c>
      <c r="F98" s="19">
        <v>1797.51</v>
      </c>
      <c r="G98" s="19">
        <v>1990.84</v>
      </c>
      <c r="H98" s="18">
        <f t="shared" si="13"/>
        <v>6794.59</v>
      </c>
      <c r="I98" s="18">
        <f t="shared" si="14"/>
        <v>7525.38</v>
      </c>
      <c r="J98" s="18">
        <f t="shared" si="12"/>
        <v>47.18</v>
      </c>
      <c r="K98" s="18">
        <f t="shared" si="15"/>
        <v>52.26</v>
      </c>
      <c r="L98" s="96">
        <f t="shared" si="16"/>
        <v>9400</v>
      </c>
      <c r="M98" s="103">
        <f t="shared" si="17"/>
        <v>3.9461787678629727E-3</v>
      </c>
      <c r="N98" s="15">
        <v>264</v>
      </c>
      <c r="O98" s="109">
        <f t="shared" si="18"/>
        <v>1.04</v>
      </c>
      <c r="P98" s="82" t="s">
        <v>291</v>
      </c>
      <c r="Q98" s="82" t="s">
        <v>291</v>
      </c>
      <c r="R98" s="15" t="s">
        <v>25</v>
      </c>
      <c r="S98" s="15" t="s">
        <v>25</v>
      </c>
      <c r="T98" s="15" t="s">
        <v>25</v>
      </c>
      <c r="U98" s="15" t="s">
        <v>25</v>
      </c>
      <c r="X98" s="99" t="s">
        <v>235</v>
      </c>
      <c r="Y98" s="64"/>
    </row>
    <row r="99" spans="1:25" hidden="1" x14ac:dyDescent="0.2">
      <c r="A99" s="95">
        <v>370</v>
      </c>
      <c r="B99" s="60">
        <f t="shared" si="11"/>
        <v>0</v>
      </c>
      <c r="C99" s="46">
        <v>370</v>
      </c>
      <c r="D99" s="48" t="s">
        <v>75</v>
      </c>
      <c r="E99" s="19">
        <v>7258.56</v>
      </c>
      <c r="F99" s="19">
        <v>838.27</v>
      </c>
      <c r="G99" s="19">
        <v>933.71</v>
      </c>
      <c r="H99" s="18">
        <f t="shared" si="13"/>
        <v>3168.66</v>
      </c>
      <c r="I99" s="18">
        <f t="shared" si="14"/>
        <v>3529.42</v>
      </c>
      <c r="J99" s="18">
        <f t="shared" si="12"/>
        <v>22</v>
      </c>
      <c r="K99" s="18">
        <f t="shared" si="15"/>
        <v>24.51</v>
      </c>
      <c r="L99" s="96">
        <f t="shared" si="16"/>
        <v>9400</v>
      </c>
      <c r="M99" s="103">
        <f t="shared" si="17"/>
        <v>3.9461787678629727E-3</v>
      </c>
      <c r="N99" s="15">
        <v>1318</v>
      </c>
      <c r="O99" s="109">
        <f t="shared" si="18"/>
        <v>5.2</v>
      </c>
      <c r="P99" s="82">
        <v>395.5</v>
      </c>
      <c r="Q99" s="82">
        <v>261.5</v>
      </c>
      <c r="R99" s="15" t="s">
        <v>25</v>
      </c>
      <c r="S99" s="15" t="s">
        <v>25</v>
      </c>
      <c r="T99" s="15" t="s">
        <v>25</v>
      </c>
      <c r="U99" s="15" t="s">
        <v>25</v>
      </c>
      <c r="X99" s="99" t="s">
        <v>235</v>
      </c>
      <c r="Y99" s="64"/>
    </row>
    <row r="100" spans="1:25" hidden="1" x14ac:dyDescent="0.2">
      <c r="A100" s="95">
        <v>371</v>
      </c>
      <c r="B100" s="60">
        <f t="shared" si="11"/>
        <v>0</v>
      </c>
      <c r="C100" s="46">
        <v>371</v>
      </c>
      <c r="D100" s="48" t="s">
        <v>74</v>
      </c>
      <c r="E100" s="19">
        <v>7895.43</v>
      </c>
      <c r="F100" s="19">
        <v>815.52</v>
      </c>
      <c r="G100" s="19">
        <v>912.96</v>
      </c>
      <c r="H100" s="18">
        <f t="shared" si="13"/>
        <v>3082.67</v>
      </c>
      <c r="I100" s="18">
        <f t="shared" si="14"/>
        <v>3450.99</v>
      </c>
      <c r="J100" s="18">
        <f t="shared" si="12"/>
        <v>21.41</v>
      </c>
      <c r="K100" s="18">
        <f t="shared" si="15"/>
        <v>23.97</v>
      </c>
      <c r="L100" s="96">
        <f t="shared" si="16"/>
        <v>9400</v>
      </c>
      <c r="M100" s="103">
        <f t="shared" si="17"/>
        <v>3.9461787678629727E-3</v>
      </c>
      <c r="N100" s="15">
        <v>1280</v>
      </c>
      <c r="O100" s="109">
        <f t="shared" si="18"/>
        <v>5.05</v>
      </c>
      <c r="P100" s="82">
        <v>259.5</v>
      </c>
      <c r="Q100" s="82">
        <v>75</v>
      </c>
      <c r="R100" s="15" t="s">
        <v>25</v>
      </c>
      <c r="S100" s="15" t="s">
        <v>25</v>
      </c>
      <c r="T100" s="15" t="s">
        <v>25</v>
      </c>
      <c r="U100" s="15" t="s">
        <v>25</v>
      </c>
      <c r="X100" s="99" t="s">
        <v>235</v>
      </c>
      <c r="Y100" s="64"/>
    </row>
    <row r="101" spans="1:25" hidden="1" x14ac:dyDescent="0.2">
      <c r="A101" s="95">
        <v>372</v>
      </c>
      <c r="B101" s="60">
        <f t="shared" si="11"/>
        <v>0</v>
      </c>
      <c r="C101" s="46">
        <v>372</v>
      </c>
      <c r="D101" s="48" t="s">
        <v>73</v>
      </c>
      <c r="E101" s="19">
        <v>7901.66</v>
      </c>
      <c r="F101" s="19">
        <v>1036.48</v>
      </c>
      <c r="G101" s="19">
        <v>1131.96</v>
      </c>
      <c r="H101" s="18">
        <f t="shared" si="13"/>
        <v>3917.89</v>
      </c>
      <c r="I101" s="18">
        <f t="shared" si="14"/>
        <v>4278.8100000000004</v>
      </c>
      <c r="J101" s="18">
        <f t="shared" si="12"/>
        <v>27.21</v>
      </c>
      <c r="K101" s="18">
        <f t="shared" si="15"/>
        <v>29.71</v>
      </c>
      <c r="L101" s="96">
        <f t="shared" si="16"/>
        <v>9400</v>
      </c>
      <c r="M101" s="103">
        <f t="shared" si="17"/>
        <v>3.9461787678629727E-3</v>
      </c>
      <c r="N101" s="15">
        <v>906</v>
      </c>
      <c r="O101" s="109">
        <f t="shared" si="18"/>
        <v>3.58</v>
      </c>
      <c r="P101" s="82">
        <v>160</v>
      </c>
      <c r="Q101" s="82" t="s">
        <v>291</v>
      </c>
      <c r="R101" s="15" t="s">
        <v>25</v>
      </c>
      <c r="S101" s="15" t="s">
        <v>25</v>
      </c>
      <c r="T101" s="15" t="s">
        <v>25</v>
      </c>
      <c r="U101" s="15" t="s">
        <v>25</v>
      </c>
      <c r="X101" s="99" t="s">
        <v>235</v>
      </c>
      <c r="Y101" s="64"/>
    </row>
    <row r="102" spans="1:25" hidden="1" x14ac:dyDescent="0.2">
      <c r="A102" s="95">
        <v>373</v>
      </c>
      <c r="B102" s="60">
        <f t="shared" si="11"/>
        <v>0</v>
      </c>
      <c r="C102" s="46">
        <v>373</v>
      </c>
      <c r="D102" s="47" t="s">
        <v>72</v>
      </c>
      <c r="E102" s="19">
        <v>8045.06</v>
      </c>
      <c r="F102" s="19">
        <v>824.55</v>
      </c>
      <c r="G102" s="19">
        <v>865.93</v>
      </c>
      <c r="H102" s="18">
        <f t="shared" si="13"/>
        <v>3116.8</v>
      </c>
      <c r="I102" s="18">
        <f t="shared" si="14"/>
        <v>3273.22</v>
      </c>
      <c r="J102" s="18">
        <f t="shared" si="12"/>
        <v>21.64</v>
      </c>
      <c r="K102" s="18">
        <f t="shared" si="15"/>
        <v>22.73</v>
      </c>
      <c r="L102" s="96">
        <f t="shared" si="16"/>
        <v>9400</v>
      </c>
      <c r="M102" s="103">
        <f t="shared" si="17"/>
        <v>3.9461787678629727E-3</v>
      </c>
      <c r="N102" s="15">
        <v>1555</v>
      </c>
      <c r="O102" s="109">
        <f t="shared" si="18"/>
        <v>6.14</v>
      </c>
      <c r="P102" s="82">
        <v>122</v>
      </c>
      <c r="Q102" s="82">
        <v>260</v>
      </c>
      <c r="R102" s="15" t="s">
        <v>25</v>
      </c>
      <c r="S102" s="15" t="s">
        <v>25</v>
      </c>
      <c r="T102" s="15" t="s">
        <v>25</v>
      </c>
      <c r="U102" s="15" t="s">
        <v>25</v>
      </c>
      <c r="X102" s="99" t="s">
        <v>235</v>
      </c>
      <c r="Y102" s="64"/>
    </row>
    <row r="103" spans="1:25" hidden="1" x14ac:dyDescent="0.2">
      <c r="A103" s="95">
        <v>381</v>
      </c>
      <c r="B103" s="60">
        <f t="shared" si="11"/>
        <v>0</v>
      </c>
      <c r="C103" s="46">
        <v>381</v>
      </c>
      <c r="D103" s="48" t="s">
        <v>71</v>
      </c>
      <c r="E103" s="19">
        <v>7703.58</v>
      </c>
      <c r="F103" s="19">
        <v>1046</v>
      </c>
      <c r="G103" s="19">
        <v>1129.07</v>
      </c>
      <c r="H103" s="18">
        <f t="shared" si="13"/>
        <v>3953.88</v>
      </c>
      <c r="I103" s="18">
        <f t="shared" si="14"/>
        <v>4267.88</v>
      </c>
      <c r="J103" s="18">
        <f t="shared" si="12"/>
        <v>27.46</v>
      </c>
      <c r="K103" s="18">
        <f t="shared" si="15"/>
        <v>29.64</v>
      </c>
      <c r="L103" s="96">
        <f t="shared" si="16"/>
        <v>9400</v>
      </c>
      <c r="M103" s="103">
        <f t="shared" si="17"/>
        <v>3.9461787678629727E-3</v>
      </c>
      <c r="N103" s="15">
        <v>1518</v>
      </c>
      <c r="O103" s="109">
        <f t="shared" si="18"/>
        <v>5.99</v>
      </c>
      <c r="P103" s="82">
        <v>150</v>
      </c>
      <c r="Q103" s="82">
        <v>105</v>
      </c>
      <c r="R103" s="15" t="s">
        <v>25</v>
      </c>
      <c r="S103" s="15" t="s">
        <v>25</v>
      </c>
      <c r="T103" s="15" t="s">
        <v>25</v>
      </c>
      <c r="U103" s="15" t="s">
        <v>25</v>
      </c>
      <c r="X103" s="99" t="s">
        <v>235</v>
      </c>
      <c r="Y103" s="64"/>
    </row>
    <row r="104" spans="1:25" hidden="1" x14ac:dyDescent="0.2">
      <c r="A104" s="95">
        <v>382</v>
      </c>
      <c r="B104" s="60">
        <f t="shared" si="11"/>
        <v>0</v>
      </c>
      <c r="C104" s="46">
        <v>382</v>
      </c>
      <c r="D104" s="47" t="s">
        <v>70</v>
      </c>
      <c r="E104" s="19">
        <v>12246.91</v>
      </c>
      <c r="F104" s="19">
        <v>1359.73</v>
      </c>
      <c r="G104" s="19">
        <v>1509.5</v>
      </c>
      <c r="H104" s="18">
        <f t="shared" si="13"/>
        <v>5139.78</v>
      </c>
      <c r="I104" s="18">
        <f t="shared" si="14"/>
        <v>5705.91</v>
      </c>
      <c r="J104" s="18">
        <f t="shared" si="12"/>
        <v>35.69</v>
      </c>
      <c r="K104" s="18">
        <f t="shared" si="15"/>
        <v>39.619999999999997</v>
      </c>
      <c r="L104" s="96">
        <f t="shared" si="16"/>
        <v>9400</v>
      </c>
      <c r="M104" s="103">
        <f t="shared" si="17"/>
        <v>3.9461787678629727E-3</v>
      </c>
      <c r="N104" s="15">
        <v>168</v>
      </c>
      <c r="O104" s="109">
        <f t="shared" si="18"/>
        <v>0.66</v>
      </c>
      <c r="P104" s="82" t="s">
        <v>291</v>
      </c>
      <c r="Q104" s="82" t="s">
        <v>291</v>
      </c>
      <c r="R104" s="15" t="s">
        <v>25</v>
      </c>
      <c r="S104" s="15" t="s">
        <v>25</v>
      </c>
      <c r="T104" s="15" t="s">
        <v>25</v>
      </c>
      <c r="U104" s="15" t="s">
        <v>25</v>
      </c>
      <c r="X104" s="99" t="s">
        <v>235</v>
      </c>
      <c r="Y104" s="64"/>
    </row>
    <row r="105" spans="1:25" hidden="1" x14ac:dyDescent="0.2">
      <c r="A105" s="95">
        <v>383</v>
      </c>
      <c r="B105" s="60">
        <f t="shared" ref="B105:B136" si="19">+A105-C105</f>
        <v>0</v>
      </c>
      <c r="C105" s="46">
        <v>383</v>
      </c>
      <c r="D105" s="49" t="s">
        <v>69</v>
      </c>
      <c r="E105" s="19">
        <v>19850.3</v>
      </c>
      <c r="F105" s="19">
        <v>1400.26</v>
      </c>
      <c r="G105" s="19">
        <v>0</v>
      </c>
      <c r="H105" s="18">
        <f t="shared" si="13"/>
        <v>5292.98</v>
      </c>
      <c r="I105" s="18">
        <f t="shared" si="14"/>
        <v>0</v>
      </c>
      <c r="J105" s="18">
        <f t="shared" ref="J105:J136" si="20">IF(F105="N/A","N/A",ROUND((F105*0.42)/IF(X105="Y",16,20),2))</f>
        <v>36.76</v>
      </c>
      <c r="K105" s="18">
        <f t="shared" si="15"/>
        <v>0</v>
      </c>
      <c r="L105" s="96">
        <f t="shared" si="16"/>
        <v>9400</v>
      </c>
      <c r="M105" s="103">
        <f t="shared" si="17"/>
        <v>3.9461787678629727E-3</v>
      </c>
      <c r="N105" s="15">
        <v>18</v>
      </c>
      <c r="O105" s="109">
        <f t="shared" si="18"/>
        <v>7.0000000000000007E-2</v>
      </c>
      <c r="P105" s="82" t="s">
        <v>291</v>
      </c>
      <c r="Q105" s="82" t="s">
        <v>291</v>
      </c>
      <c r="R105" s="15" t="s">
        <v>25</v>
      </c>
      <c r="S105" s="15" t="s">
        <v>25</v>
      </c>
      <c r="T105" s="15" t="s">
        <v>25</v>
      </c>
      <c r="U105" s="15" t="s">
        <v>25</v>
      </c>
      <c r="X105" s="99" t="s">
        <v>235</v>
      </c>
      <c r="Y105" s="64"/>
    </row>
    <row r="106" spans="1:25" hidden="1" x14ac:dyDescent="0.2">
      <c r="A106" s="95">
        <v>391</v>
      </c>
      <c r="B106" s="60">
        <f t="shared" si="19"/>
        <v>0</v>
      </c>
      <c r="C106" s="46">
        <v>391</v>
      </c>
      <c r="D106" s="48" t="s">
        <v>187</v>
      </c>
      <c r="E106" s="19">
        <v>7910.61</v>
      </c>
      <c r="F106" s="19">
        <v>924.02</v>
      </c>
      <c r="G106" s="19">
        <v>1244.54</v>
      </c>
      <c r="H106" s="18">
        <f t="shared" si="13"/>
        <v>3492.8</v>
      </c>
      <c r="I106" s="18">
        <f t="shared" si="14"/>
        <v>4704.3599999999997</v>
      </c>
      <c r="J106" s="18">
        <f t="shared" si="20"/>
        <v>24.26</v>
      </c>
      <c r="K106" s="18">
        <f t="shared" si="15"/>
        <v>32.67</v>
      </c>
      <c r="L106" s="96">
        <f t="shared" si="16"/>
        <v>9400</v>
      </c>
      <c r="M106" s="103">
        <f t="shared" si="17"/>
        <v>3.9461787678629727E-3</v>
      </c>
      <c r="N106" s="15">
        <v>1109</v>
      </c>
      <c r="O106" s="109">
        <f t="shared" si="18"/>
        <v>4.38</v>
      </c>
      <c r="P106" s="82">
        <v>414</v>
      </c>
      <c r="Q106" s="82">
        <v>280</v>
      </c>
      <c r="R106" s="15" t="s">
        <v>25</v>
      </c>
      <c r="S106" s="15" t="s">
        <v>25</v>
      </c>
      <c r="T106" s="15" t="s">
        <v>25</v>
      </c>
      <c r="U106" s="15" t="s">
        <v>25</v>
      </c>
      <c r="X106" s="99" t="s">
        <v>235</v>
      </c>
      <c r="Y106" s="64"/>
    </row>
    <row r="107" spans="1:25" hidden="1" x14ac:dyDescent="0.2">
      <c r="A107" s="95">
        <v>392</v>
      </c>
      <c r="B107" s="60">
        <f t="shared" si="19"/>
        <v>0</v>
      </c>
      <c r="C107" s="46">
        <v>392</v>
      </c>
      <c r="D107" s="49" t="s">
        <v>68</v>
      </c>
      <c r="E107" s="19">
        <v>21387.95</v>
      </c>
      <c r="F107" s="19">
        <v>3070.43</v>
      </c>
      <c r="G107" s="19">
        <v>2841.43</v>
      </c>
      <c r="H107" s="18">
        <f t="shared" si="13"/>
        <v>11606.23</v>
      </c>
      <c r="I107" s="18">
        <f t="shared" si="14"/>
        <v>10740.61</v>
      </c>
      <c r="J107" s="18">
        <f t="shared" si="20"/>
        <v>64.48</v>
      </c>
      <c r="K107" s="18">
        <f t="shared" si="15"/>
        <v>59.67</v>
      </c>
      <c r="L107" s="96">
        <f t="shared" si="16"/>
        <v>9400</v>
      </c>
      <c r="M107" s="103">
        <f t="shared" si="17"/>
        <v>3.9461787678629727E-3</v>
      </c>
      <c r="N107" s="15">
        <v>95</v>
      </c>
      <c r="O107" s="109">
        <f t="shared" si="18"/>
        <v>0.37</v>
      </c>
      <c r="P107" s="82" t="s">
        <v>291</v>
      </c>
      <c r="Q107" s="82" t="s">
        <v>291</v>
      </c>
      <c r="R107" s="15" t="s">
        <v>25</v>
      </c>
      <c r="S107" s="15" t="s">
        <v>25</v>
      </c>
      <c r="T107" s="15" t="s">
        <v>25</v>
      </c>
      <c r="U107" s="15" t="s">
        <v>25</v>
      </c>
      <c r="X107" s="99" t="s">
        <v>234</v>
      </c>
      <c r="Y107" s="64"/>
    </row>
    <row r="108" spans="1:25" hidden="1" x14ac:dyDescent="0.2">
      <c r="A108" s="95">
        <v>393</v>
      </c>
      <c r="B108" s="60">
        <f t="shared" si="19"/>
        <v>0</v>
      </c>
      <c r="C108" s="46">
        <v>393</v>
      </c>
      <c r="D108" s="47" t="s">
        <v>67</v>
      </c>
      <c r="E108" s="19">
        <v>9291.19</v>
      </c>
      <c r="F108" s="19">
        <v>1148.93</v>
      </c>
      <c r="G108" s="19">
        <v>1411.95</v>
      </c>
      <c r="H108" s="18">
        <f t="shared" si="13"/>
        <v>4342.96</v>
      </c>
      <c r="I108" s="18">
        <f t="shared" si="14"/>
        <v>5337.17</v>
      </c>
      <c r="J108" s="18">
        <f t="shared" si="20"/>
        <v>24.13</v>
      </c>
      <c r="K108" s="18">
        <f t="shared" si="15"/>
        <v>29.65</v>
      </c>
      <c r="L108" s="96">
        <f t="shared" si="16"/>
        <v>9400</v>
      </c>
      <c r="M108" s="103">
        <f t="shared" si="17"/>
        <v>3.9461787678629727E-3</v>
      </c>
      <c r="N108" s="15">
        <v>488</v>
      </c>
      <c r="O108" s="109">
        <f t="shared" si="18"/>
        <v>1.93</v>
      </c>
      <c r="P108" s="82" t="s">
        <v>291</v>
      </c>
      <c r="Q108" s="82" t="s">
        <v>291</v>
      </c>
      <c r="R108" s="15" t="s">
        <v>25</v>
      </c>
      <c r="S108" s="15" t="s">
        <v>25</v>
      </c>
      <c r="T108" s="15" t="s">
        <v>25</v>
      </c>
      <c r="U108" s="15" t="s">
        <v>25</v>
      </c>
      <c r="X108" s="99" t="s">
        <v>234</v>
      </c>
      <c r="Y108" s="64"/>
    </row>
    <row r="109" spans="1:25" hidden="1" x14ac:dyDescent="0.2">
      <c r="A109" s="95">
        <v>394</v>
      </c>
      <c r="B109" s="60">
        <f t="shared" si="19"/>
        <v>0</v>
      </c>
      <c r="C109" s="46">
        <v>394</v>
      </c>
      <c r="D109" s="49" t="s">
        <v>66</v>
      </c>
      <c r="E109" s="19">
        <v>17311.21</v>
      </c>
      <c r="F109" s="19">
        <v>2743.96</v>
      </c>
      <c r="G109" s="19">
        <v>0</v>
      </c>
      <c r="H109" s="18">
        <f t="shared" si="13"/>
        <v>10372.17</v>
      </c>
      <c r="I109" s="18">
        <f t="shared" si="14"/>
        <v>0</v>
      </c>
      <c r="J109" s="18">
        <f t="shared" si="20"/>
        <v>72.03</v>
      </c>
      <c r="K109" s="18">
        <f t="shared" si="15"/>
        <v>0</v>
      </c>
      <c r="L109" s="96">
        <f t="shared" si="16"/>
        <v>9400</v>
      </c>
      <c r="M109" s="103">
        <f t="shared" si="17"/>
        <v>3.9461787678629727E-3</v>
      </c>
      <c r="N109" s="15">
        <v>8</v>
      </c>
      <c r="O109" s="109">
        <f t="shared" si="18"/>
        <v>0.03</v>
      </c>
      <c r="P109" s="82" t="s">
        <v>291</v>
      </c>
      <c r="Q109" s="82" t="s">
        <v>291</v>
      </c>
      <c r="R109" s="15" t="s">
        <v>25</v>
      </c>
      <c r="S109" s="15" t="s">
        <v>25</v>
      </c>
      <c r="T109" s="15" t="s">
        <v>25</v>
      </c>
      <c r="U109" s="15" t="s">
        <v>25</v>
      </c>
      <c r="X109" s="99" t="s">
        <v>235</v>
      </c>
      <c r="Y109" s="64"/>
    </row>
    <row r="110" spans="1:25" hidden="1" x14ac:dyDescent="0.2">
      <c r="A110" s="95">
        <v>401</v>
      </c>
      <c r="B110" s="60">
        <f t="shared" si="19"/>
        <v>0</v>
      </c>
      <c r="C110" s="46">
        <v>401</v>
      </c>
      <c r="D110" s="49" t="s">
        <v>65</v>
      </c>
      <c r="E110" s="19">
        <v>7345.62</v>
      </c>
      <c r="F110" s="19">
        <v>1145.55</v>
      </c>
      <c r="G110" s="19">
        <v>1291.01</v>
      </c>
      <c r="H110" s="18">
        <f t="shared" si="13"/>
        <v>4330.18</v>
      </c>
      <c r="I110" s="18">
        <f t="shared" si="14"/>
        <v>4880.0200000000004</v>
      </c>
      <c r="J110" s="18">
        <f t="shared" si="20"/>
        <v>24.06</v>
      </c>
      <c r="K110" s="18">
        <f t="shared" si="15"/>
        <v>27.11</v>
      </c>
      <c r="L110" s="96">
        <f t="shared" si="16"/>
        <v>9400</v>
      </c>
      <c r="M110" s="103">
        <f t="shared" si="17"/>
        <v>3.9461787678629727E-3</v>
      </c>
      <c r="N110" s="15">
        <v>1981</v>
      </c>
      <c r="O110" s="109">
        <f t="shared" si="18"/>
        <v>7.82</v>
      </c>
      <c r="P110" s="82" t="s">
        <v>291</v>
      </c>
      <c r="Q110" s="82" t="s">
        <v>291</v>
      </c>
      <c r="R110" s="15" t="s">
        <v>25</v>
      </c>
      <c r="S110" s="15" t="s">
        <v>25</v>
      </c>
      <c r="T110" s="15" t="s">
        <v>25</v>
      </c>
      <c r="U110" s="15" t="s">
        <v>25</v>
      </c>
      <c r="X110" s="99" t="s">
        <v>234</v>
      </c>
      <c r="Y110" s="64"/>
    </row>
    <row r="111" spans="1:25" hidden="1" x14ac:dyDescent="0.2">
      <c r="A111" s="95">
        <v>411</v>
      </c>
      <c r="B111" s="60">
        <f t="shared" si="19"/>
        <v>0</v>
      </c>
      <c r="C111" s="46">
        <v>411</v>
      </c>
      <c r="D111" s="48" t="s">
        <v>64</v>
      </c>
      <c r="E111" s="19">
        <v>7390.34</v>
      </c>
      <c r="F111" s="19">
        <v>840.56</v>
      </c>
      <c r="G111" s="19">
        <v>967.98</v>
      </c>
      <c r="H111" s="18">
        <f t="shared" si="13"/>
        <v>3177.32</v>
      </c>
      <c r="I111" s="18">
        <f t="shared" si="14"/>
        <v>3658.96</v>
      </c>
      <c r="J111" s="18">
        <f t="shared" si="20"/>
        <v>17.649999999999999</v>
      </c>
      <c r="K111" s="18">
        <f t="shared" si="15"/>
        <v>20.329999999999998</v>
      </c>
      <c r="L111" s="96">
        <f t="shared" si="16"/>
        <v>9400</v>
      </c>
      <c r="M111" s="103">
        <f t="shared" si="17"/>
        <v>3.9461787678629727E-3</v>
      </c>
      <c r="N111" s="15">
        <v>9000</v>
      </c>
      <c r="O111" s="109">
        <f t="shared" si="18"/>
        <v>35.520000000000003</v>
      </c>
      <c r="P111" s="82">
        <v>3119</v>
      </c>
      <c r="Q111" s="82">
        <v>2462.9</v>
      </c>
      <c r="R111" s="83">
        <v>37.5</v>
      </c>
      <c r="S111" s="83">
        <v>1319.5</v>
      </c>
      <c r="T111" s="83">
        <v>2</v>
      </c>
      <c r="U111" s="83">
        <v>23</v>
      </c>
      <c r="X111" s="99" t="s">
        <v>234</v>
      </c>
      <c r="Y111" s="64"/>
    </row>
    <row r="112" spans="1:25" hidden="1" x14ac:dyDescent="0.2">
      <c r="A112" s="95">
        <v>412</v>
      </c>
      <c r="B112" s="60">
        <f t="shared" si="19"/>
        <v>0</v>
      </c>
      <c r="C112" s="46">
        <v>412</v>
      </c>
      <c r="D112" s="48" t="s">
        <v>63</v>
      </c>
      <c r="E112" s="19">
        <v>7824.47</v>
      </c>
      <c r="F112" s="19">
        <v>693.52</v>
      </c>
      <c r="G112" s="19">
        <v>1055.28</v>
      </c>
      <c r="H112" s="18">
        <f t="shared" si="13"/>
        <v>2621.51</v>
      </c>
      <c r="I112" s="18">
        <f t="shared" si="14"/>
        <v>3988.96</v>
      </c>
      <c r="J112" s="18">
        <f t="shared" si="20"/>
        <v>18.2</v>
      </c>
      <c r="K112" s="18">
        <f t="shared" si="15"/>
        <v>27.7</v>
      </c>
      <c r="L112" s="96">
        <f t="shared" si="16"/>
        <v>9400</v>
      </c>
      <c r="M112" s="103">
        <f t="shared" si="17"/>
        <v>3.9461787678629727E-3</v>
      </c>
      <c r="N112" s="15">
        <v>1204</v>
      </c>
      <c r="O112" s="109">
        <f t="shared" si="18"/>
        <v>4.75</v>
      </c>
      <c r="P112" s="82">
        <v>242.5</v>
      </c>
      <c r="Q112" s="82">
        <v>654.5</v>
      </c>
      <c r="R112" s="15" t="s">
        <v>25</v>
      </c>
      <c r="S112" s="15" t="s">
        <v>25</v>
      </c>
      <c r="T112" s="15" t="s">
        <v>25</v>
      </c>
      <c r="U112" s="15" t="s">
        <v>25</v>
      </c>
      <c r="X112" s="99" t="s">
        <v>235</v>
      </c>
      <c r="Y112" s="64"/>
    </row>
    <row r="113" spans="1:25" hidden="1" x14ac:dyDescent="0.2">
      <c r="A113" s="95">
        <v>413</v>
      </c>
      <c r="B113" s="60">
        <f t="shared" si="19"/>
        <v>0</v>
      </c>
      <c r="C113" s="46">
        <v>413</v>
      </c>
      <c r="D113" s="48" t="s">
        <v>62</v>
      </c>
      <c r="E113" s="19">
        <v>7938.7</v>
      </c>
      <c r="F113" s="19">
        <v>798.01</v>
      </c>
      <c r="G113" s="19">
        <v>866.27</v>
      </c>
      <c r="H113" s="18">
        <f t="shared" si="13"/>
        <v>3016.48</v>
      </c>
      <c r="I113" s="18">
        <f t="shared" si="14"/>
        <v>3274.5</v>
      </c>
      <c r="J113" s="18">
        <f t="shared" si="20"/>
        <v>16.760000000000002</v>
      </c>
      <c r="K113" s="18">
        <f t="shared" si="15"/>
        <v>18.190000000000001</v>
      </c>
      <c r="L113" s="96">
        <f t="shared" si="16"/>
        <v>9400</v>
      </c>
      <c r="M113" s="103">
        <f t="shared" si="17"/>
        <v>3.9461787678629727E-3</v>
      </c>
      <c r="N113" s="15">
        <v>1566</v>
      </c>
      <c r="O113" s="109">
        <f t="shared" si="18"/>
        <v>6.18</v>
      </c>
      <c r="P113" s="82" t="s">
        <v>291</v>
      </c>
      <c r="Q113" s="82" t="s">
        <v>291</v>
      </c>
      <c r="R113" s="15" t="s">
        <v>25</v>
      </c>
      <c r="S113" s="15" t="s">
        <v>25</v>
      </c>
      <c r="T113" s="15" t="s">
        <v>25</v>
      </c>
      <c r="U113" s="15" t="s">
        <v>25</v>
      </c>
      <c r="X113" s="99" t="s">
        <v>234</v>
      </c>
      <c r="Y113" s="64"/>
    </row>
    <row r="114" spans="1:25" hidden="1" x14ac:dyDescent="0.2">
      <c r="A114" s="95">
        <v>414</v>
      </c>
      <c r="B114" s="60">
        <f t="shared" si="19"/>
        <v>0</v>
      </c>
      <c r="C114" s="46">
        <v>414</v>
      </c>
      <c r="D114" s="48" t="s">
        <v>61</v>
      </c>
      <c r="E114" s="19">
        <v>7133.61</v>
      </c>
      <c r="F114" s="19">
        <v>748.2</v>
      </c>
      <c r="G114" s="19">
        <v>936.94</v>
      </c>
      <c r="H114" s="18">
        <f t="shared" si="13"/>
        <v>2828.2</v>
      </c>
      <c r="I114" s="18">
        <f t="shared" si="14"/>
        <v>3541.63</v>
      </c>
      <c r="J114" s="18">
        <f t="shared" si="20"/>
        <v>15.71</v>
      </c>
      <c r="K114" s="18">
        <f t="shared" si="15"/>
        <v>19.68</v>
      </c>
      <c r="L114" s="96">
        <f t="shared" si="16"/>
        <v>9400</v>
      </c>
      <c r="M114" s="103">
        <f t="shared" si="17"/>
        <v>3.9461787678629727E-3</v>
      </c>
      <c r="N114" s="15">
        <v>2029</v>
      </c>
      <c r="O114" s="109">
        <f t="shared" si="18"/>
        <v>8.01</v>
      </c>
      <c r="P114" s="82">
        <v>170</v>
      </c>
      <c r="Q114" s="82">
        <v>153</v>
      </c>
      <c r="R114" s="15" t="s">
        <v>25</v>
      </c>
      <c r="S114" s="15" t="s">
        <v>25</v>
      </c>
      <c r="T114" s="15" t="s">
        <v>25</v>
      </c>
      <c r="U114" s="15" t="s">
        <v>25</v>
      </c>
      <c r="X114" s="99" t="s">
        <v>234</v>
      </c>
      <c r="Y114" s="64"/>
    </row>
    <row r="115" spans="1:25" hidden="1" x14ac:dyDescent="0.2">
      <c r="A115" s="95">
        <v>415</v>
      </c>
      <c r="B115" s="60">
        <f t="shared" si="19"/>
        <v>0</v>
      </c>
      <c r="C115" s="46">
        <v>415</v>
      </c>
      <c r="D115" s="48" t="s">
        <v>60</v>
      </c>
      <c r="E115" s="19">
        <v>10724.83</v>
      </c>
      <c r="F115" s="19">
        <v>1237.53</v>
      </c>
      <c r="G115" s="19">
        <v>1165.47</v>
      </c>
      <c r="H115" s="18">
        <f t="shared" si="13"/>
        <v>4677.8599999999997</v>
      </c>
      <c r="I115" s="18">
        <f t="shared" si="14"/>
        <v>4405.4799999999996</v>
      </c>
      <c r="J115" s="18">
        <f t="shared" si="20"/>
        <v>32.49</v>
      </c>
      <c r="K115" s="18">
        <f t="shared" si="15"/>
        <v>30.59</v>
      </c>
      <c r="L115" s="96">
        <f t="shared" si="16"/>
        <v>9400</v>
      </c>
      <c r="M115" s="103">
        <f t="shared" si="17"/>
        <v>3.9461787678629727E-3</v>
      </c>
      <c r="N115" s="15">
        <v>308</v>
      </c>
      <c r="O115" s="109">
        <f t="shared" si="18"/>
        <v>1.22</v>
      </c>
      <c r="P115" s="82" t="s">
        <v>291</v>
      </c>
      <c r="Q115" s="82" t="s">
        <v>291</v>
      </c>
      <c r="R115" s="15" t="s">
        <v>25</v>
      </c>
      <c r="S115" s="15" t="s">
        <v>25</v>
      </c>
      <c r="T115" s="15" t="s">
        <v>25</v>
      </c>
      <c r="U115" s="15" t="s">
        <v>25</v>
      </c>
      <c r="X115" s="99" t="s">
        <v>235</v>
      </c>
      <c r="Y115" s="64"/>
    </row>
    <row r="116" spans="1:25" hidden="1" x14ac:dyDescent="0.2">
      <c r="A116" s="95">
        <v>416</v>
      </c>
      <c r="B116" s="60">
        <f t="shared" si="19"/>
        <v>0</v>
      </c>
      <c r="C116" s="46">
        <v>416</v>
      </c>
      <c r="D116" s="48" t="s">
        <v>59</v>
      </c>
      <c r="E116" s="19">
        <v>43049.77</v>
      </c>
      <c r="F116" s="19">
        <v>5153.37</v>
      </c>
      <c r="G116" s="19">
        <v>0</v>
      </c>
      <c r="H116" s="18">
        <f t="shared" si="13"/>
        <v>19479.740000000002</v>
      </c>
      <c r="I116" s="18">
        <f t="shared" si="14"/>
        <v>0</v>
      </c>
      <c r="J116" s="18">
        <f t="shared" si="20"/>
        <v>108.22</v>
      </c>
      <c r="K116" s="18">
        <f t="shared" si="15"/>
        <v>0</v>
      </c>
      <c r="L116" s="96">
        <f t="shared" si="16"/>
        <v>9400</v>
      </c>
      <c r="M116" s="103">
        <f t="shared" si="17"/>
        <v>3.9461787678629727E-3</v>
      </c>
      <c r="N116" s="15">
        <v>5</v>
      </c>
      <c r="O116" s="109">
        <f t="shared" si="18"/>
        <v>0.02</v>
      </c>
      <c r="P116" s="82" t="s">
        <v>291</v>
      </c>
      <c r="Q116" s="82" t="s">
        <v>291</v>
      </c>
      <c r="R116" s="15" t="s">
        <v>25</v>
      </c>
      <c r="S116" s="15" t="s">
        <v>25</v>
      </c>
      <c r="T116" s="15" t="s">
        <v>25</v>
      </c>
      <c r="U116" s="15" t="s">
        <v>25</v>
      </c>
      <c r="X116" s="99" t="s">
        <v>234</v>
      </c>
      <c r="Y116" s="64"/>
    </row>
    <row r="117" spans="1:25" hidden="1" x14ac:dyDescent="0.2">
      <c r="A117" s="95">
        <v>417</v>
      </c>
      <c r="B117" s="60">
        <f t="shared" si="19"/>
        <v>0</v>
      </c>
      <c r="C117" s="46">
        <v>417</v>
      </c>
      <c r="D117" s="48" t="s">
        <v>58</v>
      </c>
      <c r="E117" s="19">
        <v>10154.84</v>
      </c>
      <c r="F117" s="19">
        <v>1061.57</v>
      </c>
      <c r="G117" s="19">
        <v>1248.29</v>
      </c>
      <c r="H117" s="18">
        <f t="shared" si="13"/>
        <v>4012.73</v>
      </c>
      <c r="I117" s="18">
        <f t="shared" si="14"/>
        <v>4718.54</v>
      </c>
      <c r="J117" s="18">
        <f t="shared" si="20"/>
        <v>27.87</v>
      </c>
      <c r="K117" s="18">
        <f t="shared" si="15"/>
        <v>32.770000000000003</v>
      </c>
      <c r="L117" s="96">
        <f t="shared" si="16"/>
        <v>9400</v>
      </c>
      <c r="M117" s="103">
        <f t="shared" si="17"/>
        <v>3.9461787678629727E-3</v>
      </c>
      <c r="N117" s="15">
        <v>277</v>
      </c>
      <c r="O117" s="109">
        <f t="shared" si="18"/>
        <v>1.0900000000000001</v>
      </c>
      <c r="P117" s="82">
        <v>135</v>
      </c>
      <c r="Q117" s="82" t="s">
        <v>291</v>
      </c>
      <c r="R117" s="15" t="s">
        <v>25</v>
      </c>
      <c r="S117" s="15" t="s">
        <v>25</v>
      </c>
      <c r="T117" s="15" t="s">
        <v>25</v>
      </c>
      <c r="U117" s="15" t="s">
        <v>25</v>
      </c>
      <c r="X117" s="99" t="s">
        <v>235</v>
      </c>
      <c r="Y117" s="64"/>
    </row>
    <row r="118" spans="1:25" hidden="1" x14ac:dyDescent="0.2">
      <c r="A118" s="95">
        <v>418</v>
      </c>
      <c r="B118" s="60">
        <f t="shared" si="19"/>
        <v>0</v>
      </c>
      <c r="C118" s="46">
        <v>418</v>
      </c>
      <c r="D118" s="48" t="s">
        <v>57</v>
      </c>
      <c r="E118" s="19">
        <v>9389.2800000000007</v>
      </c>
      <c r="F118" s="19">
        <v>1036.31</v>
      </c>
      <c r="G118" s="19">
        <v>1095.05</v>
      </c>
      <c r="H118" s="18">
        <f t="shared" si="13"/>
        <v>3917.25</v>
      </c>
      <c r="I118" s="18">
        <f t="shared" si="14"/>
        <v>4139.29</v>
      </c>
      <c r="J118" s="18">
        <f t="shared" si="20"/>
        <v>21.76</v>
      </c>
      <c r="K118" s="18">
        <f t="shared" si="15"/>
        <v>23</v>
      </c>
      <c r="L118" s="96">
        <f t="shared" si="16"/>
        <v>9400</v>
      </c>
      <c r="M118" s="103">
        <f t="shared" si="17"/>
        <v>3.9461787678629727E-3</v>
      </c>
      <c r="N118" s="15">
        <v>388</v>
      </c>
      <c r="O118" s="109">
        <f t="shared" si="18"/>
        <v>1.53</v>
      </c>
      <c r="P118" s="82" t="s">
        <v>291</v>
      </c>
      <c r="Q118" s="82" t="s">
        <v>291</v>
      </c>
      <c r="R118" s="15" t="s">
        <v>25</v>
      </c>
      <c r="S118" s="15" t="s">
        <v>25</v>
      </c>
      <c r="T118" s="15" t="s">
        <v>25</v>
      </c>
      <c r="U118" s="15" t="s">
        <v>25</v>
      </c>
      <c r="X118" s="99" t="s">
        <v>234</v>
      </c>
      <c r="Y118" s="64"/>
    </row>
    <row r="119" spans="1:25" hidden="1" x14ac:dyDescent="0.2">
      <c r="A119" s="95">
        <v>421</v>
      </c>
      <c r="B119" s="60">
        <f t="shared" si="19"/>
        <v>0</v>
      </c>
      <c r="C119" s="46">
        <v>421</v>
      </c>
      <c r="D119" s="48" t="s">
        <v>56</v>
      </c>
      <c r="E119" s="19">
        <v>7892.48</v>
      </c>
      <c r="F119" s="19">
        <v>1370.71</v>
      </c>
      <c r="G119" s="19">
        <v>1701.61</v>
      </c>
      <c r="H119" s="18">
        <f t="shared" si="13"/>
        <v>5181.28</v>
      </c>
      <c r="I119" s="18">
        <f t="shared" si="14"/>
        <v>6432.09</v>
      </c>
      <c r="J119" s="18">
        <f t="shared" si="20"/>
        <v>28.78</v>
      </c>
      <c r="K119" s="18">
        <f t="shared" si="15"/>
        <v>35.729999999999997</v>
      </c>
      <c r="L119" s="96">
        <f t="shared" si="16"/>
        <v>9400</v>
      </c>
      <c r="M119" s="103">
        <f t="shared" si="17"/>
        <v>3.9461787678629727E-3</v>
      </c>
      <c r="N119" s="15">
        <v>1397</v>
      </c>
      <c r="O119" s="109">
        <f t="shared" si="18"/>
        <v>5.51</v>
      </c>
      <c r="P119" s="82">
        <v>730.5</v>
      </c>
      <c r="Q119" s="82">
        <v>327</v>
      </c>
      <c r="R119" s="15" t="s">
        <v>25</v>
      </c>
      <c r="S119" s="15" t="s">
        <v>25</v>
      </c>
      <c r="T119" s="15" t="s">
        <v>25</v>
      </c>
      <c r="U119" s="15" t="s">
        <v>25</v>
      </c>
      <c r="X119" s="99" t="s">
        <v>234</v>
      </c>
      <c r="Y119" s="64"/>
    </row>
    <row r="120" spans="1:25" hidden="1" x14ac:dyDescent="0.2">
      <c r="A120" s="95">
        <v>422</v>
      </c>
      <c r="B120" s="60">
        <f t="shared" si="19"/>
        <v>0</v>
      </c>
      <c r="C120" s="46">
        <v>422</v>
      </c>
      <c r="D120" s="47" t="s">
        <v>55</v>
      </c>
      <c r="E120" s="19">
        <v>12150.46</v>
      </c>
      <c r="F120" s="19">
        <v>1484.43</v>
      </c>
      <c r="G120" s="19">
        <v>2316.5100000000002</v>
      </c>
      <c r="H120" s="18">
        <f t="shared" si="13"/>
        <v>5611.15</v>
      </c>
      <c r="I120" s="18">
        <f t="shared" si="14"/>
        <v>8756.41</v>
      </c>
      <c r="J120" s="18">
        <f t="shared" si="20"/>
        <v>38.97</v>
      </c>
      <c r="K120" s="18">
        <f t="shared" si="15"/>
        <v>60.81</v>
      </c>
      <c r="L120" s="96">
        <f t="shared" si="16"/>
        <v>9400</v>
      </c>
      <c r="M120" s="103">
        <f t="shared" si="17"/>
        <v>3.9461787678629727E-3</v>
      </c>
      <c r="N120" s="15">
        <v>217</v>
      </c>
      <c r="O120" s="109">
        <f t="shared" si="18"/>
        <v>0.86</v>
      </c>
      <c r="P120" s="82" t="s">
        <v>291</v>
      </c>
      <c r="Q120" s="82" t="s">
        <v>291</v>
      </c>
      <c r="R120" s="15" t="s">
        <v>25</v>
      </c>
      <c r="S120" s="15" t="s">
        <v>25</v>
      </c>
      <c r="T120" s="15" t="s">
        <v>25</v>
      </c>
      <c r="U120" s="15" t="s">
        <v>25</v>
      </c>
      <c r="X120" s="99" t="s">
        <v>235</v>
      </c>
      <c r="Y120" s="64"/>
    </row>
    <row r="121" spans="1:25" hidden="1" x14ac:dyDescent="0.2">
      <c r="A121" s="95">
        <v>431</v>
      </c>
      <c r="B121" s="60">
        <f t="shared" si="19"/>
        <v>0</v>
      </c>
      <c r="C121" s="46">
        <v>431</v>
      </c>
      <c r="D121" s="48" t="s">
        <v>54</v>
      </c>
      <c r="E121" s="19">
        <v>7855.85</v>
      </c>
      <c r="F121" s="19">
        <v>712.02</v>
      </c>
      <c r="G121" s="19">
        <v>920.96</v>
      </c>
      <c r="H121" s="18">
        <f t="shared" si="13"/>
        <v>2691.44</v>
      </c>
      <c r="I121" s="18">
        <f t="shared" si="14"/>
        <v>3481.23</v>
      </c>
      <c r="J121" s="18">
        <f t="shared" si="20"/>
        <v>18.690000000000001</v>
      </c>
      <c r="K121" s="18">
        <f t="shared" si="15"/>
        <v>24.18</v>
      </c>
      <c r="L121" s="96">
        <f t="shared" si="16"/>
        <v>9400</v>
      </c>
      <c r="M121" s="103">
        <f t="shared" si="17"/>
        <v>3.9461787678629727E-3</v>
      </c>
      <c r="N121" s="15">
        <v>1461</v>
      </c>
      <c r="O121" s="109">
        <f t="shared" si="18"/>
        <v>5.77</v>
      </c>
      <c r="P121" s="82">
        <v>468</v>
      </c>
      <c r="Q121" s="82" t="s">
        <v>291</v>
      </c>
      <c r="R121" s="15" t="s">
        <v>25</v>
      </c>
      <c r="S121" s="15" t="s">
        <v>25</v>
      </c>
      <c r="T121" s="15" t="s">
        <v>25</v>
      </c>
      <c r="U121" s="15" t="s">
        <v>25</v>
      </c>
      <c r="X121" s="99" t="s">
        <v>235</v>
      </c>
      <c r="Y121" s="64"/>
    </row>
    <row r="122" spans="1:25" hidden="1" x14ac:dyDescent="0.2">
      <c r="A122" s="95">
        <v>432</v>
      </c>
      <c r="B122" s="60">
        <f t="shared" si="19"/>
        <v>0</v>
      </c>
      <c r="C122" s="46">
        <v>432</v>
      </c>
      <c r="D122" s="48" t="s">
        <v>53</v>
      </c>
      <c r="E122" s="19">
        <v>14430.12</v>
      </c>
      <c r="F122" s="19">
        <v>1496.2</v>
      </c>
      <c r="G122" s="19">
        <v>1622.74</v>
      </c>
      <c r="H122" s="18">
        <f t="shared" si="13"/>
        <v>5655.64</v>
      </c>
      <c r="I122" s="18">
        <f t="shared" si="14"/>
        <v>6133.96</v>
      </c>
      <c r="J122" s="18">
        <f t="shared" si="20"/>
        <v>39.28</v>
      </c>
      <c r="K122" s="18">
        <f t="shared" si="15"/>
        <v>42.6</v>
      </c>
      <c r="L122" s="96">
        <f t="shared" si="16"/>
        <v>9400</v>
      </c>
      <c r="M122" s="103">
        <f t="shared" si="17"/>
        <v>3.9461787678629727E-3</v>
      </c>
      <c r="N122" s="15">
        <v>162</v>
      </c>
      <c r="O122" s="109">
        <f t="shared" si="18"/>
        <v>0.64</v>
      </c>
      <c r="P122" s="82" t="s">
        <v>291</v>
      </c>
      <c r="Q122" s="82" t="s">
        <v>291</v>
      </c>
      <c r="R122" s="15" t="s">
        <v>25</v>
      </c>
      <c r="S122" s="15" t="s">
        <v>25</v>
      </c>
      <c r="T122" s="15" t="s">
        <v>25</v>
      </c>
      <c r="U122" s="15" t="s">
        <v>25</v>
      </c>
      <c r="X122" s="99" t="s">
        <v>235</v>
      </c>
      <c r="Y122" s="64"/>
    </row>
    <row r="123" spans="1:25" hidden="1" x14ac:dyDescent="0.2">
      <c r="A123" s="95">
        <v>433</v>
      </c>
      <c r="B123" s="60">
        <f t="shared" si="19"/>
        <v>0</v>
      </c>
      <c r="C123" s="46">
        <v>433</v>
      </c>
      <c r="D123" s="48" t="s">
        <v>52</v>
      </c>
      <c r="E123" s="19">
        <v>14385.36</v>
      </c>
      <c r="F123" s="19">
        <v>1262.8</v>
      </c>
      <c r="G123" s="19">
        <v>1772.18</v>
      </c>
      <c r="H123" s="18">
        <f t="shared" si="13"/>
        <v>4773.38</v>
      </c>
      <c r="I123" s="18">
        <f t="shared" si="14"/>
        <v>6698.84</v>
      </c>
      <c r="J123" s="18">
        <f t="shared" si="20"/>
        <v>33.15</v>
      </c>
      <c r="K123" s="18">
        <f t="shared" si="15"/>
        <v>46.52</v>
      </c>
      <c r="L123" s="96">
        <f t="shared" si="16"/>
        <v>9400</v>
      </c>
      <c r="M123" s="103">
        <f t="shared" si="17"/>
        <v>3.9461787678629727E-3</v>
      </c>
      <c r="N123" s="15">
        <v>151</v>
      </c>
      <c r="O123" s="109">
        <f t="shared" si="18"/>
        <v>0.6</v>
      </c>
      <c r="P123" s="82" t="s">
        <v>291</v>
      </c>
      <c r="Q123" s="82" t="s">
        <v>291</v>
      </c>
      <c r="R123" s="15" t="s">
        <v>25</v>
      </c>
      <c r="S123" s="15" t="s">
        <v>25</v>
      </c>
      <c r="T123" s="15" t="s">
        <v>25</v>
      </c>
      <c r="U123" s="15" t="s">
        <v>25</v>
      </c>
      <c r="X123" s="99" t="s">
        <v>235</v>
      </c>
      <c r="Y123" s="64"/>
    </row>
    <row r="124" spans="1:25" hidden="1" x14ac:dyDescent="0.2">
      <c r="A124" s="95">
        <v>451</v>
      </c>
      <c r="B124" s="60">
        <f t="shared" si="19"/>
        <v>0</v>
      </c>
      <c r="C124" s="46">
        <v>451</v>
      </c>
      <c r="D124" s="48" t="s">
        <v>51</v>
      </c>
      <c r="E124" s="19">
        <v>9191.98</v>
      </c>
      <c r="F124" s="19">
        <v>874.21</v>
      </c>
      <c r="G124" s="19">
        <v>750.09</v>
      </c>
      <c r="H124" s="18">
        <f t="shared" si="13"/>
        <v>3304.51</v>
      </c>
      <c r="I124" s="18">
        <f t="shared" si="14"/>
        <v>2835.34</v>
      </c>
      <c r="J124" s="18">
        <f t="shared" si="20"/>
        <v>18.36</v>
      </c>
      <c r="K124" s="18">
        <f t="shared" si="15"/>
        <v>15.75</v>
      </c>
      <c r="L124" s="96">
        <f t="shared" si="16"/>
        <v>9400</v>
      </c>
      <c r="M124" s="103">
        <f t="shared" si="17"/>
        <v>3.9461787678629727E-3</v>
      </c>
      <c r="N124" s="15">
        <v>506</v>
      </c>
      <c r="O124" s="109">
        <f t="shared" si="18"/>
        <v>2</v>
      </c>
      <c r="P124" s="82" t="s">
        <v>291</v>
      </c>
      <c r="Q124" s="82" t="s">
        <v>291</v>
      </c>
      <c r="R124" s="15" t="s">
        <v>25</v>
      </c>
      <c r="S124" s="15" t="s">
        <v>25</v>
      </c>
      <c r="T124" s="15" t="s">
        <v>25</v>
      </c>
      <c r="U124" s="15" t="s">
        <v>25</v>
      </c>
      <c r="X124" s="99" t="s">
        <v>234</v>
      </c>
      <c r="Y124" s="64"/>
    </row>
    <row r="125" spans="1:25" hidden="1" x14ac:dyDescent="0.2">
      <c r="A125" s="95">
        <v>452</v>
      </c>
      <c r="B125" s="60">
        <f t="shared" si="19"/>
        <v>0</v>
      </c>
      <c r="C125" s="46">
        <v>452</v>
      </c>
      <c r="D125" s="47" t="s">
        <v>181</v>
      </c>
      <c r="E125" s="19">
        <v>7708.64</v>
      </c>
      <c r="F125" s="19">
        <v>780.71</v>
      </c>
      <c r="G125" s="19">
        <v>938.54</v>
      </c>
      <c r="H125" s="18">
        <f t="shared" si="13"/>
        <v>2951.08</v>
      </c>
      <c r="I125" s="18">
        <f t="shared" si="14"/>
        <v>3547.68</v>
      </c>
      <c r="J125" s="18">
        <f t="shared" si="20"/>
        <v>16.39</v>
      </c>
      <c r="K125" s="18">
        <f t="shared" si="15"/>
        <v>19.71</v>
      </c>
      <c r="L125" s="96">
        <f t="shared" si="16"/>
        <v>9400</v>
      </c>
      <c r="M125" s="103">
        <f t="shared" si="17"/>
        <v>3.9461787678629727E-3</v>
      </c>
      <c r="N125" s="15">
        <v>2074</v>
      </c>
      <c r="O125" s="109">
        <f t="shared" si="18"/>
        <v>8.18</v>
      </c>
      <c r="P125" s="82" t="s">
        <v>291</v>
      </c>
      <c r="Q125" s="82" t="s">
        <v>291</v>
      </c>
      <c r="R125" s="82" t="s">
        <v>25</v>
      </c>
      <c r="S125" s="82" t="s">
        <v>25</v>
      </c>
      <c r="T125" s="82" t="s">
        <v>25</v>
      </c>
      <c r="U125" s="82" t="s">
        <v>25</v>
      </c>
      <c r="X125" s="99" t="s">
        <v>234</v>
      </c>
      <c r="Y125" s="64"/>
    </row>
    <row r="126" spans="1:25" hidden="1" x14ac:dyDescent="0.2">
      <c r="A126" s="95">
        <v>453</v>
      </c>
      <c r="B126" s="60">
        <f t="shared" si="19"/>
        <v>0</v>
      </c>
      <c r="C126" s="46">
        <v>453</v>
      </c>
      <c r="D126" s="48" t="s">
        <v>50</v>
      </c>
      <c r="E126" s="19">
        <v>10083.42</v>
      </c>
      <c r="F126" s="19">
        <v>1090.08</v>
      </c>
      <c r="G126" s="19">
        <v>903.36</v>
      </c>
      <c r="H126" s="18">
        <f t="shared" si="13"/>
        <v>4120.5</v>
      </c>
      <c r="I126" s="18">
        <f t="shared" si="14"/>
        <v>3414.7</v>
      </c>
      <c r="J126" s="18">
        <f t="shared" si="20"/>
        <v>28.61</v>
      </c>
      <c r="K126" s="18">
        <f t="shared" si="15"/>
        <v>23.71</v>
      </c>
      <c r="L126" s="96">
        <f t="shared" si="16"/>
        <v>9400</v>
      </c>
      <c r="M126" s="103">
        <f t="shared" si="17"/>
        <v>3.9461787678629727E-3</v>
      </c>
      <c r="N126" s="15">
        <v>736</v>
      </c>
      <c r="O126" s="109">
        <f t="shared" si="18"/>
        <v>2.9</v>
      </c>
      <c r="P126" s="82" t="s">
        <v>291</v>
      </c>
      <c r="Q126" s="82" t="s">
        <v>291</v>
      </c>
      <c r="R126" s="15" t="s">
        <v>25</v>
      </c>
      <c r="S126" s="15" t="s">
        <v>25</v>
      </c>
      <c r="T126" s="15" t="s">
        <v>25</v>
      </c>
      <c r="U126" s="15" t="s">
        <v>25</v>
      </c>
      <c r="X126" s="99" t="s">
        <v>235</v>
      </c>
      <c r="Y126" s="64"/>
    </row>
    <row r="127" spans="1:25" hidden="1" x14ac:dyDescent="0.2">
      <c r="A127" s="95">
        <v>454</v>
      </c>
      <c r="B127" s="60">
        <f t="shared" si="19"/>
        <v>0</v>
      </c>
      <c r="C127" s="46">
        <v>454</v>
      </c>
      <c r="D127" s="48" t="s">
        <v>49</v>
      </c>
      <c r="E127" s="19">
        <v>8111.35</v>
      </c>
      <c r="F127" s="19">
        <v>829.26</v>
      </c>
      <c r="G127" s="19">
        <v>1075.01</v>
      </c>
      <c r="H127" s="18">
        <f t="shared" si="13"/>
        <v>3134.6</v>
      </c>
      <c r="I127" s="18">
        <f t="shared" si="14"/>
        <v>4063.54</v>
      </c>
      <c r="J127" s="18">
        <f t="shared" si="20"/>
        <v>17.41</v>
      </c>
      <c r="K127" s="18">
        <f t="shared" si="15"/>
        <v>22.58</v>
      </c>
      <c r="L127" s="96">
        <f t="shared" si="16"/>
        <v>9400</v>
      </c>
      <c r="M127" s="103">
        <f t="shared" si="17"/>
        <v>3.9461787678629727E-3</v>
      </c>
      <c r="N127" s="15">
        <v>174</v>
      </c>
      <c r="O127" s="109">
        <f t="shared" si="18"/>
        <v>0.69</v>
      </c>
      <c r="P127" s="82" t="s">
        <v>291</v>
      </c>
      <c r="Q127" s="82" t="s">
        <v>291</v>
      </c>
      <c r="R127" s="15" t="s">
        <v>25</v>
      </c>
      <c r="S127" s="15" t="s">
        <v>25</v>
      </c>
      <c r="T127" s="15" t="s">
        <v>25</v>
      </c>
      <c r="U127" s="15" t="s">
        <v>25</v>
      </c>
      <c r="X127" s="99" t="s">
        <v>234</v>
      </c>
      <c r="Y127" s="64"/>
    </row>
    <row r="128" spans="1:25" hidden="1" x14ac:dyDescent="0.2">
      <c r="A128" s="95">
        <v>455</v>
      </c>
      <c r="B128" s="60">
        <f t="shared" si="19"/>
        <v>0</v>
      </c>
      <c r="C128" s="46">
        <v>455</v>
      </c>
      <c r="D128" s="48" t="s">
        <v>189</v>
      </c>
      <c r="E128" s="19">
        <v>7457.94</v>
      </c>
      <c r="F128" s="19">
        <v>705.78</v>
      </c>
      <c r="G128" s="19">
        <v>888.43</v>
      </c>
      <c r="H128" s="18">
        <f t="shared" si="13"/>
        <v>2667.85</v>
      </c>
      <c r="I128" s="18">
        <f t="shared" si="14"/>
        <v>3358.27</v>
      </c>
      <c r="J128" s="18">
        <f t="shared" si="20"/>
        <v>18.53</v>
      </c>
      <c r="K128" s="18">
        <f t="shared" si="15"/>
        <v>23.32</v>
      </c>
      <c r="L128" s="96">
        <f t="shared" si="16"/>
        <v>9400</v>
      </c>
      <c r="M128" s="103">
        <f t="shared" si="17"/>
        <v>3.9461787678629727E-3</v>
      </c>
      <c r="N128" s="15">
        <v>1265</v>
      </c>
      <c r="O128" s="109">
        <f t="shared" si="18"/>
        <v>4.99</v>
      </c>
      <c r="P128" s="82" t="s">
        <v>291</v>
      </c>
      <c r="Q128" s="82" t="s">
        <v>291</v>
      </c>
      <c r="R128" s="15" t="s">
        <v>25</v>
      </c>
      <c r="S128" s="15" t="s">
        <v>25</v>
      </c>
      <c r="T128" s="15" t="s">
        <v>25</v>
      </c>
      <c r="U128" s="15" t="s">
        <v>25</v>
      </c>
      <c r="X128" s="99" t="s">
        <v>235</v>
      </c>
      <c r="Y128" s="64"/>
    </row>
    <row r="129" spans="1:25" hidden="1" x14ac:dyDescent="0.2">
      <c r="A129" s="95">
        <v>456</v>
      </c>
      <c r="B129" s="60">
        <f t="shared" si="19"/>
        <v>0</v>
      </c>
      <c r="C129" s="46">
        <v>456</v>
      </c>
      <c r="D129" s="48" t="s">
        <v>48</v>
      </c>
      <c r="E129" s="19">
        <v>8279.15</v>
      </c>
      <c r="F129" s="19">
        <v>793.32</v>
      </c>
      <c r="G129" s="19">
        <v>779.74</v>
      </c>
      <c r="H129" s="18">
        <f t="shared" si="13"/>
        <v>2998.75</v>
      </c>
      <c r="I129" s="18">
        <f t="shared" si="14"/>
        <v>2947.42</v>
      </c>
      <c r="J129" s="18">
        <f t="shared" si="20"/>
        <v>16.66</v>
      </c>
      <c r="K129" s="18">
        <f t="shared" si="15"/>
        <v>16.37</v>
      </c>
      <c r="L129" s="96">
        <f t="shared" si="16"/>
        <v>9400</v>
      </c>
      <c r="M129" s="103">
        <f t="shared" si="17"/>
        <v>3.9461787678629727E-3</v>
      </c>
      <c r="N129" s="15">
        <v>275</v>
      </c>
      <c r="O129" s="109">
        <f t="shared" si="18"/>
        <v>1.0900000000000001</v>
      </c>
      <c r="P129" s="82" t="s">
        <v>291</v>
      </c>
      <c r="Q129" s="82" t="s">
        <v>291</v>
      </c>
      <c r="R129" s="15" t="s">
        <v>25</v>
      </c>
      <c r="S129" s="15" t="s">
        <v>25</v>
      </c>
      <c r="T129" s="15" t="s">
        <v>25</v>
      </c>
      <c r="U129" s="15" t="s">
        <v>25</v>
      </c>
      <c r="X129" s="99" t="s">
        <v>234</v>
      </c>
      <c r="Y129" s="64"/>
    </row>
    <row r="130" spans="1:25" hidden="1" x14ac:dyDescent="0.2">
      <c r="A130" s="95">
        <v>457</v>
      </c>
      <c r="B130" s="60">
        <f t="shared" si="19"/>
        <v>0</v>
      </c>
      <c r="C130" s="46">
        <v>457</v>
      </c>
      <c r="D130" s="47" t="s">
        <v>198</v>
      </c>
      <c r="E130" s="19">
        <v>9034.9699999999993</v>
      </c>
      <c r="F130" s="19">
        <v>867.85</v>
      </c>
      <c r="G130" s="19">
        <v>864.8</v>
      </c>
      <c r="H130" s="18">
        <f t="shared" si="13"/>
        <v>3280.47</v>
      </c>
      <c r="I130" s="18">
        <f t="shared" si="14"/>
        <v>3268.94</v>
      </c>
      <c r="J130" s="18">
        <f t="shared" si="20"/>
        <v>18.22</v>
      </c>
      <c r="K130" s="18">
        <f t="shared" si="15"/>
        <v>18.16</v>
      </c>
      <c r="L130" s="96">
        <f t="shared" si="16"/>
        <v>9400</v>
      </c>
      <c r="M130" s="103">
        <f t="shared" si="17"/>
        <v>3.9461787678629727E-3</v>
      </c>
      <c r="N130" s="15">
        <v>1380</v>
      </c>
      <c r="O130" s="109">
        <f t="shared" si="18"/>
        <v>5.45</v>
      </c>
      <c r="P130" s="82" t="s">
        <v>291</v>
      </c>
      <c r="Q130" s="82" t="s">
        <v>291</v>
      </c>
      <c r="R130" s="15" t="s">
        <v>25</v>
      </c>
      <c r="S130" s="15" t="s">
        <v>25</v>
      </c>
      <c r="T130" s="15" t="s">
        <v>25</v>
      </c>
      <c r="U130" s="15" t="s">
        <v>25</v>
      </c>
      <c r="X130" s="99" t="s">
        <v>234</v>
      </c>
      <c r="Y130" s="64"/>
    </row>
    <row r="131" spans="1:25" hidden="1" x14ac:dyDescent="0.2">
      <c r="A131" s="95">
        <v>458</v>
      </c>
      <c r="B131" s="60">
        <f t="shared" si="19"/>
        <v>0</v>
      </c>
      <c r="C131" s="46">
        <v>458</v>
      </c>
      <c r="D131" s="48" t="s">
        <v>47</v>
      </c>
      <c r="E131" s="19">
        <v>9409.39</v>
      </c>
      <c r="F131" s="19">
        <v>1031.1500000000001</v>
      </c>
      <c r="G131" s="19">
        <v>836.05</v>
      </c>
      <c r="H131" s="18">
        <f t="shared" si="13"/>
        <v>3897.75</v>
      </c>
      <c r="I131" s="18">
        <f t="shared" si="14"/>
        <v>3160.27</v>
      </c>
      <c r="J131" s="18">
        <f t="shared" si="20"/>
        <v>21.65</v>
      </c>
      <c r="K131" s="18">
        <f t="shared" si="15"/>
        <v>17.559999999999999</v>
      </c>
      <c r="L131" s="96">
        <f t="shared" si="16"/>
        <v>9400</v>
      </c>
      <c r="M131" s="103">
        <f t="shared" si="17"/>
        <v>3.9461787678629727E-3</v>
      </c>
      <c r="N131" s="15">
        <v>516</v>
      </c>
      <c r="O131" s="109">
        <f t="shared" si="18"/>
        <v>2.04</v>
      </c>
      <c r="P131" s="82" t="s">
        <v>291</v>
      </c>
      <c r="Q131" s="82" t="s">
        <v>291</v>
      </c>
      <c r="R131" s="15" t="s">
        <v>25</v>
      </c>
      <c r="S131" s="15" t="s">
        <v>25</v>
      </c>
      <c r="T131" s="15" t="s">
        <v>25</v>
      </c>
      <c r="U131" s="15" t="s">
        <v>25</v>
      </c>
      <c r="X131" s="99" t="s">
        <v>234</v>
      </c>
      <c r="Y131" s="64"/>
    </row>
    <row r="132" spans="1:25" hidden="1" x14ac:dyDescent="0.2">
      <c r="A132" s="95">
        <v>460</v>
      </c>
      <c r="B132" s="60">
        <f t="shared" si="19"/>
        <v>0</v>
      </c>
      <c r="C132" s="46">
        <v>460</v>
      </c>
      <c r="D132" s="48" t="s">
        <v>190</v>
      </c>
      <c r="E132" s="19">
        <v>7446.6</v>
      </c>
      <c r="F132" s="19">
        <v>753.9</v>
      </c>
      <c r="G132" s="19">
        <v>574.61</v>
      </c>
      <c r="H132" s="18">
        <f t="shared" si="13"/>
        <v>2849.74</v>
      </c>
      <c r="I132" s="18">
        <f t="shared" si="14"/>
        <v>2172.0300000000002</v>
      </c>
      <c r="J132" s="18">
        <f t="shared" si="20"/>
        <v>15.83</v>
      </c>
      <c r="K132" s="18">
        <f t="shared" si="15"/>
        <v>12.07</v>
      </c>
      <c r="L132" s="96">
        <f t="shared" si="16"/>
        <v>9400</v>
      </c>
      <c r="M132" s="103">
        <f t="shared" si="17"/>
        <v>3.9461787678629727E-3</v>
      </c>
      <c r="N132" s="15">
        <v>807</v>
      </c>
      <c r="O132" s="109">
        <f t="shared" si="18"/>
        <v>3.18</v>
      </c>
      <c r="P132" s="82" t="s">
        <v>291</v>
      </c>
      <c r="Q132" s="82" t="s">
        <v>291</v>
      </c>
      <c r="R132" s="15" t="s">
        <v>25</v>
      </c>
      <c r="S132" s="15" t="s">
        <v>25</v>
      </c>
      <c r="T132" s="15" t="s">
        <v>25</v>
      </c>
      <c r="U132" s="15" t="s">
        <v>25</v>
      </c>
      <c r="X132" s="99" t="s">
        <v>234</v>
      </c>
      <c r="Y132" s="64"/>
    </row>
    <row r="133" spans="1:25" hidden="1" x14ac:dyDescent="0.2">
      <c r="A133" s="95">
        <v>461</v>
      </c>
      <c r="B133" s="60">
        <f t="shared" si="19"/>
        <v>0</v>
      </c>
      <c r="C133" s="46">
        <v>461</v>
      </c>
      <c r="D133" s="48" t="s">
        <v>191</v>
      </c>
      <c r="E133" s="19">
        <v>9025.01</v>
      </c>
      <c r="F133" s="19">
        <v>769.81</v>
      </c>
      <c r="G133" s="19">
        <v>1000.21</v>
      </c>
      <c r="H133" s="18">
        <f t="shared" si="13"/>
        <v>2909.88</v>
      </c>
      <c r="I133" s="18">
        <f t="shared" si="14"/>
        <v>3780.79</v>
      </c>
      <c r="J133" s="18">
        <f t="shared" si="20"/>
        <v>16.170000000000002</v>
      </c>
      <c r="K133" s="18">
        <f t="shared" si="15"/>
        <v>21</v>
      </c>
      <c r="L133" s="96">
        <f t="shared" si="16"/>
        <v>9400</v>
      </c>
      <c r="M133" s="103">
        <f t="shared" si="17"/>
        <v>3.9461787678629727E-3</v>
      </c>
      <c r="N133" s="15">
        <v>376</v>
      </c>
      <c r="O133" s="109">
        <f t="shared" si="18"/>
        <v>1.48</v>
      </c>
      <c r="P133" s="82" t="s">
        <v>291</v>
      </c>
      <c r="Q133" s="82" t="s">
        <v>291</v>
      </c>
      <c r="R133" s="15" t="s">
        <v>25</v>
      </c>
      <c r="S133" s="15" t="s">
        <v>25</v>
      </c>
      <c r="T133" s="15" t="s">
        <v>25</v>
      </c>
      <c r="U133" s="15" t="s">
        <v>25</v>
      </c>
      <c r="X133" s="99" t="s">
        <v>234</v>
      </c>
      <c r="Y133" s="64"/>
    </row>
    <row r="134" spans="1:25" hidden="1" x14ac:dyDescent="0.2">
      <c r="A134" s="95">
        <v>462</v>
      </c>
      <c r="B134" s="60">
        <f t="shared" si="19"/>
        <v>0</v>
      </c>
      <c r="C134" s="46">
        <v>462</v>
      </c>
      <c r="D134" s="48" t="s">
        <v>46</v>
      </c>
      <c r="E134" s="19">
        <v>8268.82</v>
      </c>
      <c r="F134" s="19">
        <v>696.71</v>
      </c>
      <c r="G134" s="19">
        <v>988.97</v>
      </c>
      <c r="H134" s="18">
        <f t="shared" si="13"/>
        <v>2633.56</v>
      </c>
      <c r="I134" s="18">
        <f t="shared" si="14"/>
        <v>3738.31</v>
      </c>
      <c r="J134" s="18">
        <f t="shared" si="20"/>
        <v>14.63</v>
      </c>
      <c r="K134" s="18">
        <f t="shared" si="15"/>
        <v>20.77</v>
      </c>
      <c r="L134" s="96">
        <f t="shared" si="16"/>
        <v>9400</v>
      </c>
      <c r="M134" s="103">
        <f t="shared" si="17"/>
        <v>3.9461787678629727E-3</v>
      </c>
      <c r="N134" s="15">
        <v>654</v>
      </c>
      <c r="O134" s="109">
        <f t="shared" si="18"/>
        <v>2.58</v>
      </c>
      <c r="P134" s="82" t="s">
        <v>291</v>
      </c>
      <c r="Q134" s="82" t="s">
        <v>291</v>
      </c>
      <c r="R134" s="15" t="s">
        <v>25</v>
      </c>
      <c r="S134" s="15" t="s">
        <v>25</v>
      </c>
      <c r="T134" s="15" t="s">
        <v>25</v>
      </c>
      <c r="U134" s="15" t="s">
        <v>25</v>
      </c>
      <c r="X134" s="99" t="s">
        <v>234</v>
      </c>
      <c r="Y134" s="64"/>
    </row>
    <row r="135" spans="1:25" hidden="1" x14ac:dyDescent="0.2">
      <c r="A135" s="95">
        <v>463</v>
      </c>
      <c r="B135" s="60">
        <f t="shared" si="19"/>
        <v>0</v>
      </c>
      <c r="C135" s="46">
        <v>463</v>
      </c>
      <c r="D135" s="48" t="s">
        <v>45</v>
      </c>
      <c r="E135" s="19">
        <v>8507.61</v>
      </c>
      <c r="F135" s="19">
        <v>731.95</v>
      </c>
      <c r="G135" s="19">
        <v>847.01</v>
      </c>
      <c r="H135" s="18">
        <f t="shared" si="13"/>
        <v>2766.77</v>
      </c>
      <c r="I135" s="18">
        <f t="shared" si="14"/>
        <v>3201.7</v>
      </c>
      <c r="J135" s="18">
        <f t="shared" si="20"/>
        <v>19.21</v>
      </c>
      <c r="K135" s="18">
        <f t="shared" si="15"/>
        <v>22.23</v>
      </c>
      <c r="L135" s="96">
        <f t="shared" si="16"/>
        <v>9400</v>
      </c>
      <c r="M135" s="103">
        <f t="shared" si="17"/>
        <v>3.9461787678629727E-3</v>
      </c>
      <c r="N135" s="15">
        <v>761</v>
      </c>
      <c r="O135" s="109">
        <f t="shared" si="18"/>
        <v>3</v>
      </c>
      <c r="P135" s="82" t="s">
        <v>291</v>
      </c>
      <c r="Q135" s="82" t="s">
        <v>291</v>
      </c>
      <c r="R135" s="15" t="s">
        <v>25</v>
      </c>
      <c r="S135" s="15" t="s">
        <v>25</v>
      </c>
      <c r="T135" s="15" t="s">
        <v>25</v>
      </c>
      <c r="U135" s="15" t="s">
        <v>25</v>
      </c>
      <c r="X135" s="99" t="s">
        <v>235</v>
      </c>
      <c r="Y135" s="64"/>
    </row>
    <row r="136" spans="1:25" hidden="1" x14ac:dyDescent="0.2">
      <c r="A136" s="95">
        <v>464</v>
      </c>
      <c r="B136" s="60">
        <f t="shared" si="19"/>
        <v>0</v>
      </c>
      <c r="C136" s="46">
        <v>464</v>
      </c>
      <c r="D136" s="48" t="s">
        <v>44</v>
      </c>
      <c r="E136" s="19">
        <v>7324.44</v>
      </c>
      <c r="F136" s="19">
        <v>772.01</v>
      </c>
      <c r="G136" s="19">
        <v>1290.99</v>
      </c>
      <c r="H136" s="18">
        <f t="shared" si="13"/>
        <v>2918.2</v>
      </c>
      <c r="I136" s="18">
        <f t="shared" si="14"/>
        <v>4879.9399999999996</v>
      </c>
      <c r="J136" s="18">
        <f t="shared" si="20"/>
        <v>16.21</v>
      </c>
      <c r="K136" s="18">
        <f t="shared" si="15"/>
        <v>27.11</v>
      </c>
      <c r="L136" s="96">
        <f t="shared" si="16"/>
        <v>9400</v>
      </c>
      <c r="M136" s="103">
        <f t="shared" si="17"/>
        <v>3.9461787678629727E-3</v>
      </c>
      <c r="N136" s="15">
        <v>652</v>
      </c>
      <c r="O136" s="109">
        <f t="shared" si="18"/>
        <v>2.57</v>
      </c>
      <c r="P136" s="82" t="s">
        <v>291</v>
      </c>
      <c r="Q136" s="82" t="s">
        <v>291</v>
      </c>
      <c r="R136" s="15" t="s">
        <v>25</v>
      </c>
      <c r="S136" s="15" t="s">
        <v>25</v>
      </c>
      <c r="T136" s="15" t="s">
        <v>25</v>
      </c>
      <c r="U136" s="15" t="s">
        <v>25</v>
      </c>
      <c r="X136" s="99" t="s">
        <v>234</v>
      </c>
      <c r="Y136" s="64"/>
    </row>
    <row r="137" spans="1:25" hidden="1" x14ac:dyDescent="0.2">
      <c r="A137" s="95">
        <v>465</v>
      </c>
      <c r="B137" s="60">
        <f t="shared" ref="B137:B168" si="21">+A137-C137</f>
        <v>0</v>
      </c>
      <c r="C137" s="46">
        <v>465</v>
      </c>
      <c r="D137" s="48" t="s">
        <v>182</v>
      </c>
      <c r="E137" s="19">
        <v>7420.54</v>
      </c>
      <c r="F137" s="19">
        <v>928.2</v>
      </c>
      <c r="G137" s="19">
        <v>1186.4100000000001</v>
      </c>
      <c r="H137" s="18">
        <f t="shared" si="13"/>
        <v>3508.6</v>
      </c>
      <c r="I137" s="18">
        <f t="shared" si="14"/>
        <v>4484.63</v>
      </c>
      <c r="J137" s="18">
        <f t="shared" ref="J137:J168" si="22">IF(F137="N/A","N/A",ROUND((F137*0.42)/IF(X137="Y",16,20),2))</f>
        <v>19.489999999999998</v>
      </c>
      <c r="K137" s="18">
        <f t="shared" si="15"/>
        <v>24.91</v>
      </c>
      <c r="L137" s="96">
        <f t="shared" si="16"/>
        <v>9400</v>
      </c>
      <c r="M137" s="103">
        <f t="shared" si="17"/>
        <v>3.9461787678629727E-3</v>
      </c>
      <c r="N137" s="15">
        <v>199</v>
      </c>
      <c r="O137" s="109">
        <f t="shared" si="18"/>
        <v>0.79</v>
      </c>
      <c r="P137" s="82" t="s">
        <v>291</v>
      </c>
      <c r="Q137" s="82" t="s">
        <v>291</v>
      </c>
      <c r="R137" s="15" t="s">
        <v>25</v>
      </c>
      <c r="S137" s="15" t="s">
        <v>25</v>
      </c>
      <c r="T137" s="15" t="s">
        <v>25</v>
      </c>
      <c r="U137" s="15" t="s">
        <v>25</v>
      </c>
      <c r="X137" s="99" t="s">
        <v>234</v>
      </c>
      <c r="Y137" s="64"/>
    </row>
    <row r="138" spans="1:25" hidden="1" x14ac:dyDescent="0.2">
      <c r="A138" s="95">
        <v>466</v>
      </c>
      <c r="B138" s="60">
        <f t="shared" si="21"/>
        <v>0</v>
      </c>
      <c r="C138" s="46">
        <v>466</v>
      </c>
      <c r="D138" s="48" t="s">
        <v>192</v>
      </c>
      <c r="E138" s="19">
        <v>8518.61</v>
      </c>
      <c r="F138" s="19">
        <v>0</v>
      </c>
      <c r="G138" s="19">
        <v>728.56</v>
      </c>
      <c r="H138" s="18">
        <f t="shared" ref="H138:H200" si="23">IFERROR((ROUND(F138*9*0.42,2)),"n/a")</f>
        <v>0</v>
      </c>
      <c r="I138" s="18">
        <f t="shared" ref="I138:I200" si="24">IFERROR((ROUND(G138*9*0.42,2)),"n/a")</f>
        <v>2753.96</v>
      </c>
      <c r="J138" s="18">
        <f t="shared" si="22"/>
        <v>0</v>
      </c>
      <c r="K138" s="18">
        <f t="shared" ref="K138:K200" si="25">IF(G138="N/A","N/A",ROUND((G138*0.42)/IF(X138="Y",16,20),2))</f>
        <v>15.3</v>
      </c>
      <c r="L138" s="96">
        <f t="shared" ref="L138:L200" si="26">$L$8</f>
        <v>9400</v>
      </c>
      <c r="M138" s="103">
        <f t="shared" ref="M138:M200" si="27">$M$8</f>
        <v>3.9461787678629727E-3</v>
      </c>
      <c r="N138" s="15">
        <v>1639</v>
      </c>
      <c r="O138" s="109">
        <f t="shared" ref="O138:O200" si="28">ROUND(N138*M138,2)</f>
        <v>6.47</v>
      </c>
      <c r="P138" s="82" t="s">
        <v>291</v>
      </c>
      <c r="Q138" s="82" t="s">
        <v>291</v>
      </c>
      <c r="R138" s="15" t="s">
        <v>25</v>
      </c>
      <c r="S138" s="15" t="s">
        <v>25</v>
      </c>
      <c r="T138" s="15" t="s">
        <v>25</v>
      </c>
      <c r="U138" s="15" t="s">
        <v>25</v>
      </c>
      <c r="X138" s="99" t="s">
        <v>234</v>
      </c>
      <c r="Y138" s="64"/>
    </row>
    <row r="139" spans="1:25" hidden="1" x14ac:dyDescent="0.2">
      <c r="A139" s="95">
        <v>468</v>
      </c>
      <c r="B139" s="60">
        <f t="shared" si="21"/>
        <v>0</v>
      </c>
      <c r="C139" s="46">
        <v>468</v>
      </c>
      <c r="D139" s="48" t="s">
        <v>199</v>
      </c>
      <c r="E139" s="19">
        <v>7855.58</v>
      </c>
      <c r="F139" s="19">
        <v>674.65</v>
      </c>
      <c r="G139" s="19">
        <v>1501.32</v>
      </c>
      <c r="H139" s="18">
        <f t="shared" si="23"/>
        <v>2550.1799999999998</v>
      </c>
      <c r="I139" s="18">
        <f t="shared" si="24"/>
        <v>5674.99</v>
      </c>
      <c r="J139" s="18">
        <f t="shared" si="22"/>
        <v>17.71</v>
      </c>
      <c r="K139" s="18">
        <f t="shared" si="25"/>
        <v>39.409999999999997</v>
      </c>
      <c r="L139" s="96">
        <f t="shared" si="26"/>
        <v>9400</v>
      </c>
      <c r="M139" s="103">
        <f t="shared" si="27"/>
        <v>3.9461787678629727E-3</v>
      </c>
      <c r="N139" s="15">
        <v>302</v>
      </c>
      <c r="O139" s="109">
        <f t="shared" si="28"/>
        <v>1.19</v>
      </c>
      <c r="P139" s="82">
        <v>138</v>
      </c>
      <c r="Q139" s="82">
        <v>64</v>
      </c>
      <c r="R139" s="15" t="s">
        <v>25</v>
      </c>
      <c r="S139" s="15" t="s">
        <v>25</v>
      </c>
      <c r="T139" s="15" t="s">
        <v>25</v>
      </c>
      <c r="U139" s="15" t="s">
        <v>25</v>
      </c>
      <c r="X139" s="99" t="s">
        <v>235</v>
      </c>
      <c r="Y139" s="64"/>
    </row>
    <row r="140" spans="1:25" hidden="1" x14ac:dyDescent="0.2">
      <c r="A140" s="95">
        <v>469</v>
      </c>
      <c r="B140" s="60">
        <f t="shared" si="21"/>
        <v>0</v>
      </c>
      <c r="C140" s="46">
        <v>469</v>
      </c>
      <c r="D140" s="48" t="s">
        <v>200</v>
      </c>
      <c r="E140" s="19">
        <v>13146.79</v>
      </c>
      <c r="F140" s="19">
        <v>0</v>
      </c>
      <c r="G140" s="19">
        <v>1418.68</v>
      </c>
      <c r="H140" s="18">
        <f t="shared" si="23"/>
        <v>0</v>
      </c>
      <c r="I140" s="18">
        <f t="shared" si="24"/>
        <v>5362.61</v>
      </c>
      <c r="J140" s="18">
        <f t="shared" si="22"/>
        <v>0</v>
      </c>
      <c r="K140" s="18">
        <f t="shared" si="25"/>
        <v>29.79</v>
      </c>
      <c r="L140" s="96">
        <f t="shared" si="26"/>
        <v>9400</v>
      </c>
      <c r="M140" s="103">
        <f t="shared" si="27"/>
        <v>3.9461787678629727E-3</v>
      </c>
      <c r="N140" s="15">
        <v>353</v>
      </c>
      <c r="O140" s="109">
        <f t="shared" si="28"/>
        <v>1.39</v>
      </c>
      <c r="P140" s="82" t="s">
        <v>291</v>
      </c>
      <c r="Q140" s="82">
        <v>2520</v>
      </c>
      <c r="R140" s="15" t="s">
        <v>25</v>
      </c>
      <c r="S140" s="15" t="s">
        <v>25</v>
      </c>
      <c r="T140" s="15" t="s">
        <v>25</v>
      </c>
      <c r="U140" s="15" t="s">
        <v>25</v>
      </c>
      <c r="X140" s="99" t="s">
        <v>234</v>
      </c>
      <c r="Y140" s="64"/>
    </row>
    <row r="141" spans="1:25" hidden="1" x14ac:dyDescent="0.2">
      <c r="A141" s="95">
        <v>470</v>
      </c>
      <c r="B141" s="60">
        <f t="shared" si="21"/>
        <v>0</v>
      </c>
      <c r="C141" s="46">
        <v>470</v>
      </c>
      <c r="D141" s="48" t="s">
        <v>201</v>
      </c>
      <c r="E141" s="19">
        <v>11883.53</v>
      </c>
      <c r="F141" s="19">
        <v>0</v>
      </c>
      <c r="G141" s="19">
        <v>658.69</v>
      </c>
      <c r="H141" s="18">
        <f t="shared" si="23"/>
        <v>0</v>
      </c>
      <c r="I141" s="18">
        <f t="shared" si="24"/>
        <v>2489.85</v>
      </c>
      <c r="J141" s="18">
        <f t="shared" si="22"/>
        <v>0</v>
      </c>
      <c r="K141" s="18">
        <f t="shared" si="25"/>
        <v>13.83</v>
      </c>
      <c r="L141" s="96">
        <f t="shared" si="26"/>
        <v>9400</v>
      </c>
      <c r="M141" s="103">
        <f t="shared" si="27"/>
        <v>3.9461787678629727E-3</v>
      </c>
      <c r="N141" s="15">
        <v>367</v>
      </c>
      <c r="O141" s="109">
        <f t="shared" si="28"/>
        <v>1.45</v>
      </c>
      <c r="P141" s="82" t="s">
        <v>291</v>
      </c>
      <c r="Q141" s="82" t="s">
        <v>291</v>
      </c>
      <c r="R141" s="15" t="s">
        <v>25</v>
      </c>
      <c r="S141" s="15" t="s">
        <v>25</v>
      </c>
      <c r="T141" s="15" t="s">
        <v>25</v>
      </c>
      <c r="U141" s="15" t="s">
        <v>25</v>
      </c>
      <c r="X141" s="99" t="s">
        <v>234</v>
      </c>
      <c r="Y141" s="64"/>
    </row>
    <row r="142" spans="1:25" hidden="1" x14ac:dyDescent="0.2">
      <c r="A142" s="95">
        <v>472</v>
      </c>
      <c r="B142" s="60">
        <f t="shared" si="21"/>
        <v>0</v>
      </c>
      <c r="C142" s="46">
        <v>472</v>
      </c>
      <c r="D142" s="48" t="s">
        <v>43</v>
      </c>
      <c r="E142" s="19">
        <v>8385.93</v>
      </c>
      <c r="F142" s="19">
        <v>875.89</v>
      </c>
      <c r="G142" s="19">
        <v>0</v>
      </c>
      <c r="H142" s="18">
        <f t="shared" si="23"/>
        <v>3310.86</v>
      </c>
      <c r="I142" s="18">
        <f t="shared" si="24"/>
        <v>0</v>
      </c>
      <c r="J142" s="18">
        <f t="shared" si="22"/>
        <v>18.39</v>
      </c>
      <c r="K142" s="18">
        <f t="shared" si="25"/>
        <v>0</v>
      </c>
      <c r="L142" s="96">
        <f t="shared" si="26"/>
        <v>9400</v>
      </c>
      <c r="M142" s="103">
        <f t="shared" si="27"/>
        <v>3.9461787678629727E-3</v>
      </c>
      <c r="N142" s="15">
        <v>188</v>
      </c>
      <c r="O142" s="109">
        <f t="shared" si="28"/>
        <v>0.74</v>
      </c>
      <c r="P142" s="82" t="s">
        <v>291</v>
      </c>
      <c r="Q142" s="82" t="s">
        <v>291</v>
      </c>
      <c r="R142" s="15" t="s">
        <v>25</v>
      </c>
      <c r="S142" s="15" t="s">
        <v>25</v>
      </c>
      <c r="T142" s="15" t="s">
        <v>25</v>
      </c>
      <c r="U142" s="15" t="s">
        <v>25</v>
      </c>
      <c r="X142" s="99" t="s">
        <v>234</v>
      </c>
      <c r="Y142" s="64"/>
    </row>
    <row r="143" spans="1:25" hidden="1" x14ac:dyDescent="0.2">
      <c r="A143" s="95">
        <v>474</v>
      </c>
      <c r="B143" s="60">
        <f t="shared" si="21"/>
        <v>0</v>
      </c>
      <c r="C143" s="46">
        <v>474</v>
      </c>
      <c r="D143" s="48" t="s">
        <v>42</v>
      </c>
      <c r="E143" s="19">
        <v>8332.57</v>
      </c>
      <c r="F143" s="19">
        <v>786.86</v>
      </c>
      <c r="G143" s="19">
        <v>0</v>
      </c>
      <c r="H143" s="18">
        <f t="shared" si="23"/>
        <v>2974.33</v>
      </c>
      <c r="I143" s="18">
        <f t="shared" si="24"/>
        <v>0</v>
      </c>
      <c r="J143" s="18">
        <f t="shared" si="22"/>
        <v>20.66</v>
      </c>
      <c r="K143" s="18">
        <f t="shared" si="25"/>
        <v>0</v>
      </c>
      <c r="L143" s="96">
        <f t="shared" si="26"/>
        <v>9400</v>
      </c>
      <c r="M143" s="103">
        <f t="shared" si="27"/>
        <v>3.9461787678629727E-3</v>
      </c>
      <c r="N143" s="15">
        <v>185</v>
      </c>
      <c r="O143" s="109">
        <f t="shared" si="28"/>
        <v>0.73</v>
      </c>
      <c r="P143" s="82" t="s">
        <v>291</v>
      </c>
      <c r="Q143" s="82" t="s">
        <v>291</v>
      </c>
      <c r="R143" s="15" t="s">
        <v>25</v>
      </c>
      <c r="S143" s="15" t="s">
        <v>25</v>
      </c>
      <c r="T143" s="15" t="s">
        <v>25</v>
      </c>
      <c r="U143" s="15" t="s">
        <v>25</v>
      </c>
      <c r="X143" s="99" t="s">
        <v>235</v>
      </c>
      <c r="Y143" s="64"/>
    </row>
    <row r="144" spans="1:25" hidden="1" x14ac:dyDescent="0.2">
      <c r="A144" s="95">
        <v>475</v>
      </c>
      <c r="B144" s="60">
        <f t="shared" si="21"/>
        <v>0</v>
      </c>
      <c r="C144" s="46">
        <v>475</v>
      </c>
      <c r="D144" s="48" t="s">
        <v>41</v>
      </c>
      <c r="E144" s="19">
        <v>7974.49</v>
      </c>
      <c r="F144" s="19">
        <v>788.92</v>
      </c>
      <c r="G144" s="19">
        <v>980.02</v>
      </c>
      <c r="H144" s="18">
        <f t="shared" si="23"/>
        <v>2982.12</v>
      </c>
      <c r="I144" s="18">
        <f t="shared" si="24"/>
        <v>3704.48</v>
      </c>
      <c r="J144" s="18">
        <f t="shared" si="22"/>
        <v>20.71</v>
      </c>
      <c r="K144" s="18">
        <f t="shared" si="25"/>
        <v>25.73</v>
      </c>
      <c r="L144" s="96">
        <f t="shared" si="26"/>
        <v>9400</v>
      </c>
      <c r="M144" s="103">
        <f t="shared" si="27"/>
        <v>3.9461787678629727E-3</v>
      </c>
      <c r="N144" s="15">
        <v>1031</v>
      </c>
      <c r="O144" s="109">
        <f t="shared" si="28"/>
        <v>4.07</v>
      </c>
      <c r="P144" s="82" t="s">
        <v>291</v>
      </c>
      <c r="Q144" s="82" t="s">
        <v>291</v>
      </c>
      <c r="R144" s="15" t="s">
        <v>25</v>
      </c>
      <c r="S144" s="15" t="s">
        <v>25</v>
      </c>
      <c r="T144" s="15" t="s">
        <v>25</v>
      </c>
      <c r="U144" s="15" t="s">
        <v>25</v>
      </c>
      <c r="X144" s="99" t="s">
        <v>235</v>
      </c>
      <c r="Y144" s="64"/>
    </row>
    <row r="145" spans="1:25" hidden="1" x14ac:dyDescent="0.2">
      <c r="A145" s="95">
        <v>477</v>
      </c>
      <c r="B145" s="60">
        <f t="shared" si="21"/>
        <v>0</v>
      </c>
      <c r="C145" s="46">
        <v>477</v>
      </c>
      <c r="D145" s="48" t="s">
        <v>40</v>
      </c>
      <c r="E145" s="19">
        <v>7190.76</v>
      </c>
      <c r="F145" s="19">
        <v>1147.99</v>
      </c>
      <c r="G145" s="19">
        <v>795.98</v>
      </c>
      <c r="H145" s="18">
        <f t="shared" si="23"/>
        <v>4339.3999999999996</v>
      </c>
      <c r="I145" s="18">
        <f t="shared" si="24"/>
        <v>3008.8</v>
      </c>
      <c r="J145" s="18">
        <f t="shared" si="22"/>
        <v>30.13</v>
      </c>
      <c r="K145" s="18">
        <f t="shared" si="25"/>
        <v>20.89</v>
      </c>
      <c r="L145" s="96">
        <f t="shared" si="26"/>
        <v>9400</v>
      </c>
      <c r="M145" s="103">
        <f t="shared" si="27"/>
        <v>3.9461787678629727E-3</v>
      </c>
      <c r="N145" s="15">
        <v>432</v>
      </c>
      <c r="O145" s="109">
        <f t="shared" si="28"/>
        <v>1.7</v>
      </c>
      <c r="P145" s="82" t="s">
        <v>291</v>
      </c>
      <c r="Q145" s="82" t="s">
        <v>291</v>
      </c>
      <c r="R145" s="15" t="s">
        <v>25</v>
      </c>
      <c r="S145" s="15" t="s">
        <v>25</v>
      </c>
      <c r="T145" s="15" t="s">
        <v>25</v>
      </c>
      <c r="U145" s="15" t="s">
        <v>25</v>
      </c>
      <c r="X145" s="99" t="s">
        <v>235</v>
      </c>
      <c r="Y145" s="64"/>
    </row>
    <row r="146" spans="1:25" hidden="1" x14ac:dyDescent="0.2">
      <c r="A146" s="95">
        <v>478</v>
      </c>
      <c r="B146" s="60">
        <f t="shared" si="21"/>
        <v>0</v>
      </c>
      <c r="C146" s="46">
        <v>478</v>
      </c>
      <c r="D146" s="48" t="s">
        <v>39</v>
      </c>
      <c r="E146" s="19">
        <v>8523.99</v>
      </c>
      <c r="F146" s="19">
        <v>875.99</v>
      </c>
      <c r="G146" s="19">
        <v>596.52</v>
      </c>
      <c r="H146" s="18">
        <f t="shared" si="23"/>
        <v>3311.24</v>
      </c>
      <c r="I146" s="18">
        <f t="shared" si="24"/>
        <v>2254.85</v>
      </c>
      <c r="J146" s="18">
        <f t="shared" si="22"/>
        <v>18.399999999999999</v>
      </c>
      <c r="K146" s="18">
        <f t="shared" si="25"/>
        <v>12.53</v>
      </c>
      <c r="L146" s="96">
        <f t="shared" si="26"/>
        <v>9400</v>
      </c>
      <c r="M146" s="103">
        <f t="shared" si="27"/>
        <v>3.9461787678629727E-3</v>
      </c>
      <c r="N146" s="15">
        <v>311</v>
      </c>
      <c r="O146" s="109">
        <f t="shared" si="28"/>
        <v>1.23</v>
      </c>
      <c r="P146" s="82" t="s">
        <v>291</v>
      </c>
      <c r="Q146" s="82" t="s">
        <v>291</v>
      </c>
      <c r="R146" s="15" t="s">
        <v>25</v>
      </c>
      <c r="S146" s="15" t="s">
        <v>25</v>
      </c>
      <c r="T146" s="15" t="s">
        <v>25</v>
      </c>
      <c r="U146" s="15" t="s">
        <v>25</v>
      </c>
      <c r="X146" s="99" t="s">
        <v>234</v>
      </c>
      <c r="Y146" s="64"/>
    </row>
    <row r="147" spans="1:25" hidden="1" x14ac:dyDescent="0.2">
      <c r="A147" s="95">
        <v>479</v>
      </c>
      <c r="B147" s="60">
        <f t="shared" si="21"/>
        <v>0</v>
      </c>
      <c r="C147" s="46">
        <v>479</v>
      </c>
      <c r="D147" s="48" t="s">
        <v>38</v>
      </c>
      <c r="E147" s="19">
        <v>9298.52</v>
      </c>
      <c r="F147" s="19">
        <v>1210.79</v>
      </c>
      <c r="G147" s="19">
        <v>0</v>
      </c>
      <c r="H147" s="18">
        <f t="shared" si="23"/>
        <v>4576.79</v>
      </c>
      <c r="I147" s="18">
        <f t="shared" si="24"/>
        <v>0</v>
      </c>
      <c r="J147" s="18">
        <f t="shared" si="22"/>
        <v>25.43</v>
      </c>
      <c r="K147" s="18">
        <f t="shared" si="25"/>
        <v>0</v>
      </c>
      <c r="L147" s="96">
        <f t="shared" si="26"/>
        <v>9400</v>
      </c>
      <c r="M147" s="103">
        <f t="shared" si="27"/>
        <v>3.9461787678629727E-3</v>
      </c>
      <c r="N147" s="15">
        <v>176</v>
      </c>
      <c r="O147" s="109">
        <f t="shared" si="28"/>
        <v>0.69</v>
      </c>
      <c r="P147" s="82" t="s">
        <v>291</v>
      </c>
      <c r="Q147" s="82" t="s">
        <v>291</v>
      </c>
      <c r="R147" s="15" t="s">
        <v>25</v>
      </c>
      <c r="S147" s="15" t="s">
        <v>25</v>
      </c>
      <c r="T147" s="15" t="s">
        <v>25</v>
      </c>
      <c r="U147" s="15" t="s">
        <v>25</v>
      </c>
      <c r="X147" s="99" t="s">
        <v>234</v>
      </c>
      <c r="Y147" s="64"/>
    </row>
    <row r="148" spans="1:25" hidden="1" x14ac:dyDescent="0.2">
      <c r="A148" s="95">
        <v>480</v>
      </c>
      <c r="B148" s="60">
        <f t="shared" si="21"/>
        <v>0</v>
      </c>
      <c r="C148" s="46">
        <v>480</v>
      </c>
      <c r="D148" s="48" t="s">
        <v>37</v>
      </c>
      <c r="E148" s="19">
        <v>9012.7900000000009</v>
      </c>
      <c r="F148" s="19">
        <v>670.14</v>
      </c>
      <c r="G148" s="19">
        <v>979.13</v>
      </c>
      <c r="H148" s="18">
        <f t="shared" si="23"/>
        <v>2533.13</v>
      </c>
      <c r="I148" s="18">
        <f t="shared" si="24"/>
        <v>3701.11</v>
      </c>
      <c r="J148" s="18">
        <f t="shared" si="22"/>
        <v>17.59</v>
      </c>
      <c r="K148" s="18">
        <f t="shared" si="25"/>
        <v>25.7</v>
      </c>
      <c r="L148" s="96">
        <f t="shared" si="26"/>
        <v>9400</v>
      </c>
      <c r="M148" s="103">
        <f t="shared" si="27"/>
        <v>3.9461787678629727E-3</v>
      </c>
      <c r="N148" s="15">
        <v>553</v>
      </c>
      <c r="O148" s="109">
        <f t="shared" si="28"/>
        <v>2.1800000000000002</v>
      </c>
      <c r="P148" s="82" t="s">
        <v>291</v>
      </c>
      <c r="Q148" s="82" t="s">
        <v>291</v>
      </c>
      <c r="R148" s="15" t="s">
        <v>25</v>
      </c>
      <c r="S148" s="15" t="s">
        <v>25</v>
      </c>
      <c r="T148" s="15" t="s">
        <v>25</v>
      </c>
      <c r="U148" s="15" t="s">
        <v>25</v>
      </c>
      <c r="X148" s="99" t="s">
        <v>235</v>
      </c>
      <c r="Y148" s="64"/>
    </row>
    <row r="149" spans="1:25" hidden="1" x14ac:dyDescent="0.2">
      <c r="A149" s="95">
        <v>481</v>
      </c>
      <c r="B149" s="60">
        <f t="shared" si="21"/>
        <v>0</v>
      </c>
      <c r="C149" s="46">
        <v>481</v>
      </c>
      <c r="D149" s="48" t="s">
        <v>36</v>
      </c>
      <c r="E149" s="19">
        <v>7599.33</v>
      </c>
      <c r="F149" s="19">
        <v>684.44</v>
      </c>
      <c r="G149" s="19">
        <v>988.04</v>
      </c>
      <c r="H149" s="18">
        <f t="shared" si="23"/>
        <v>2587.1799999999998</v>
      </c>
      <c r="I149" s="18">
        <f t="shared" si="24"/>
        <v>3734.79</v>
      </c>
      <c r="J149" s="18">
        <f t="shared" si="22"/>
        <v>14.37</v>
      </c>
      <c r="K149" s="18">
        <f t="shared" si="25"/>
        <v>20.75</v>
      </c>
      <c r="L149" s="96">
        <f t="shared" si="26"/>
        <v>9400</v>
      </c>
      <c r="M149" s="103">
        <f t="shared" si="27"/>
        <v>3.9461787678629727E-3</v>
      </c>
      <c r="N149" s="15">
        <v>512</v>
      </c>
      <c r="O149" s="109">
        <f t="shared" si="28"/>
        <v>2.02</v>
      </c>
      <c r="P149" s="82" t="s">
        <v>291</v>
      </c>
      <c r="Q149" s="82" t="s">
        <v>291</v>
      </c>
      <c r="R149" s="15" t="s">
        <v>25</v>
      </c>
      <c r="S149" s="15" t="s">
        <v>25</v>
      </c>
      <c r="T149" s="15" t="s">
        <v>25</v>
      </c>
      <c r="U149" s="15" t="s">
        <v>25</v>
      </c>
      <c r="X149" s="99" t="s">
        <v>234</v>
      </c>
      <c r="Y149" s="64"/>
    </row>
    <row r="150" spans="1:25" hidden="1" x14ac:dyDescent="0.2">
      <c r="A150" s="95">
        <v>482</v>
      </c>
      <c r="B150" s="60">
        <f t="shared" si="21"/>
        <v>0</v>
      </c>
      <c r="C150" s="46">
        <v>482</v>
      </c>
      <c r="D150" s="48" t="s">
        <v>35</v>
      </c>
      <c r="E150" s="19">
        <v>8156.03</v>
      </c>
      <c r="F150" s="19">
        <v>690.57</v>
      </c>
      <c r="G150" s="19">
        <v>936.92</v>
      </c>
      <c r="H150" s="18">
        <f t="shared" si="23"/>
        <v>2610.35</v>
      </c>
      <c r="I150" s="18">
        <f t="shared" si="24"/>
        <v>3541.56</v>
      </c>
      <c r="J150" s="18">
        <f t="shared" si="22"/>
        <v>14.5</v>
      </c>
      <c r="K150" s="18">
        <f t="shared" si="25"/>
        <v>19.68</v>
      </c>
      <c r="L150" s="96">
        <f t="shared" si="26"/>
        <v>9400</v>
      </c>
      <c r="M150" s="103">
        <f t="shared" si="27"/>
        <v>3.9461787678629727E-3</v>
      </c>
      <c r="N150" s="15">
        <v>561</v>
      </c>
      <c r="O150" s="109">
        <f t="shared" si="28"/>
        <v>2.21</v>
      </c>
      <c r="P150" s="82" t="s">
        <v>291</v>
      </c>
      <c r="Q150" s="82" t="s">
        <v>291</v>
      </c>
      <c r="R150" s="15" t="s">
        <v>25</v>
      </c>
      <c r="S150" s="15" t="s">
        <v>25</v>
      </c>
      <c r="T150" s="15" t="s">
        <v>25</v>
      </c>
      <c r="U150" s="15" t="s">
        <v>25</v>
      </c>
      <c r="X150" s="99" t="s">
        <v>234</v>
      </c>
      <c r="Y150" s="64"/>
    </row>
    <row r="151" spans="1:25" hidden="1" x14ac:dyDescent="0.2">
      <c r="A151" s="95">
        <v>483</v>
      </c>
      <c r="B151" s="60">
        <f t="shared" si="21"/>
        <v>0</v>
      </c>
      <c r="C151" s="46">
        <v>483</v>
      </c>
      <c r="D151" s="48" t="s">
        <v>34</v>
      </c>
      <c r="E151" s="19">
        <v>6085.29</v>
      </c>
      <c r="F151" s="19">
        <v>1074.02</v>
      </c>
      <c r="G151" s="19">
        <v>0</v>
      </c>
      <c r="H151" s="18">
        <f t="shared" si="23"/>
        <v>4059.8</v>
      </c>
      <c r="I151" s="18">
        <f t="shared" si="24"/>
        <v>0</v>
      </c>
      <c r="J151" s="18">
        <f t="shared" si="22"/>
        <v>22.55</v>
      </c>
      <c r="K151" s="18">
        <f t="shared" si="25"/>
        <v>0</v>
      </c>
      <c r="L151" s="96">
        <f t="shared" si="26"/>
        <v>9400</v>
      </c>
      <c r="M151" s="103">
        <f t="shared" si="27"/>
        <v>3.9461787678629727E-3</v>
      </c>
      <c r="N151" s="15">
        <v>109</v>
      </c>
      <c r="O151" s="109">
        <f t="shared" si="28"/>
        <v>0.43</v>
      </c>
      <c r="P151" s="82" t="s">
        <v>291</v>
      </c>
      <c r="Q151" s="82" t="s">
        <v>291</v>
      </c>
      <c r="R151" s="15" t="s">
        <v>25</v>
      </c>
      <c r="S151" s="15" t="s">
        <v>25</v>
      </c>
      <c r="T151" s="15" t="s">
        <v>25</v>
      </c>
      <c r="U151" s="15" t="s">
        <v>25</v>
      </c>
      <c r="X151" s="99" t="s">
        <v>234</v>
      </c>
      <c r="Y151" s="64"/>
    </row>
    <row r="152" spans="1:25" hidden="1" x14ac:dyDescent="0.2">
      <c r="A152" s="95">
        <v>485</v>
      </c>
      <c r="B152" s="60">
        <f t="shared" si="21"/>
        <v>0</v>
      </c>
      <c r="C152" s="46">
        <v>485</v>
      </c>
      <c r="D152" s="48" t="s">
        <v>202</v>
      </c>
      <c r="E152" s="19">
        <v>10406.65</v>
      </c>
      <c r="F152" s="19">
        <v>0</v>
      </c>
      <c r="G152" s="19">
        <v>1252.3499999999999</v>
      </c>
      <c r="H152" s="18">
        <f t="shared" si="23"/>
        <v>0</v>
      </c>
      <c r="I152" s="18">
        <f t="shared" si="24"/>
        <v>4733.88</v>
      </c>
      <c r="J152" s="18">
        <f t="shared" si="22"/>
        <v>0</v>
      </c>
      <c r="K152" s="18">
        <f t="shared" si="25"/>
        <v>26.3</v>
      </c>
      <c r="L152" s="96">
        <f t="shared" si="26"/>
        <v>9400</v>
      </c>
      <c r="M152" s="103">
        <f t="shared" si="27"/>
        <v>3.9461787678629727E-3</v>
      </c>
      <c r="N152" s="15">
        <v>68</v>
      </c>
      <c r="O152" s="109">
        <f t="shared" si="28"/>
        <v>0.27</v>
      </c>
      <c r="P152" s="82" t="s">
        <v>291</v>
      </c>
      <c r="Q152" s="82" t="s">
        <v>291</v>
      </c>
      <c r="R152" s="15" t="s">
        <v>25</v>
      </c>
      <c r="S152" s="15" t="s">
        <v>25</v>
      </c>
      <c r="T152" s="15" t="s">
        <v>25</v>
      </c>
      <c r="U152" s="15" t="s">
        <v>25</v>
      </c>
      <c r="X152" s="99" t="s">
        <v>234</v>
      </c>
      <c r="Y152" s="64"/>
    </row>
    <row r="153" spans="1:25" hidden="1" x14ac:dyDescent="0.2">
      <c r="A153" s="95">
        <v>487</v>
      </c>
      <c r="B153" s="60">
        <f t="shared" si="21"/>
        <v>0</v>
      </c>
      <c r="C153" s="46">
        <v>487</v>
      </c>
      <c r="D153" s="48" t="s">
        <v>33</v>
      </c>
      <c r="E153" s="19">
        <v>11505.52</v>
      </c>
      <c r="F153" s="19">
        <v>0</v>
      </c>
      <c r="G153" s="19">
        <v>1057.43</v>
      </c>
      <c r="H153" s="18">
        <f t="shared" si="23"/>
        <v>0</v>
      </c>
      <c r="I153" s="18">
        <f t="shared" si="24"/>
        <v>3997.09</v>
      </c>
      <c r="J153" s="18">
        <f t="shared" si="22"/>
        <v>0</v>
      </c>
      <c r="K153" s="18">
        <f t="shared" si="25"/>
        <v>27.76</v>
      </c>
      <c r="L153" s="96">
        <f t="shared" si="26"/>
        <v>9400</v>
      </c>
      <c r="M153" s="103">
        <f t="shared" si="27"/>
        <v>3.9461787678629727E-3</v>
      </c>
      <c r="N153" s="15">
        <v>256</v>
      </c>
      <c r="O153" s="109">
        <f t="shared" si="28"/>
        <v>1.01</v>
      </c>
      <c r="P153" s="82" t="s">
        <v>291</v>
      </c>
      <c r="Q153" s="82" t="s">
        <v>291</v>
      </c>
      <c r="R153" s="15" t="s">
        <v>25</v>
      </c>
      <c r="S153" s="15" t="s">
        <v>25</v>
      </c>
      <c r="T153" s="15" t="s">
        <v>25</v>
      </c>
      <c r="U153" s="15" t="s">
        <v>25</v>
      </c>
      <c r="X153" s="99" t="s">
        <v>235</v>
      </c>
      <c r="Y153" s="64"/>
    </row>
    <row r="154" spans="1:25" hidden="1" x14ac:dyDescent="0.2">
      <c r="A154" s="95">
        <v>488</v>
      </c>
      <c r="B154" s="60">
        <f t="shared" si="21"/>
        <v>0</v>
      </c>
      <c r="C154" s="46">
        <v>488</v>
      </c>
      <c r="D154" s="48" t="s">
        <v>203</v>
      </c>
      <c r="E154" s="19">
        <v>8661.5</v>
      </c>
      <c r="F154" s="19">
        <v>1083.68</v>
      </c>
      <c r="G154" s="19">
        <v>0</v>
      </c>
      <c r="H154" s="18">
        <f t="shared" si="23"/>
        <v>4096.3100000000004</v>
      </c>
      <c r="I154" s="18">
        <f t="shared" si="24"/>
        <v>0</v>
      </c>
      <c r="J154" s="18">
        <f t="shared" si="22"/>
        <v>28.45</v>
      </c>
      <c r="K154" s="18">
        <f t="shared" si="25"/>
        <v>0</v>
      </c>
      <c r="L154" s="96">
        <f t="shared" si="26"/>
        <v>9400</v>
      </c>
      <c r="M154" s="103">
        <f t="shared" si="27"/>
        <v>3.9461787678629727E-3</v>
      </c>
      <c r="N154" s="15">
        <v>128</v>
      </c>
      <c r="O154" s="109">
        <f t="shared" si="28"/>
        <v>0.51</v>
      </c>
      <c r="P154" s="82" t="s">
        <v>291</v>
      </c>
      <c r="Q154" s="82" t="s">
        <v>291</v>
      </c>
      <c r="R154" s="15" t="s">
        <v>25</v>
      </c>
      <c r="S154" s="15" t="s">
        <v>25</v>
      </c>
      <c r="T154" s="15" t="s">
        <v>25</v>
      </c>
      <c r="U154" s="15" t="s">
        <v>25</v>
      </c>
      <c r="X154" s="99" t="s">
        <v>235</v>
      </c>
      <c r="Y154" s="64"/>
    </row>
    <row r="155" spans="1:25" hidden="1" x14ac:dyDescent="0.2">
      <c r="A155" s="95">
        <v>489</v>
      </c>
      <c r="B155" s="60">
        <f t="shared" si="21"/>
        <v>0</v>
      </c>
      <c r="C155" s="46">
        <v>489</v>
      </c>
      <c r="D155" s="48" t="s">
        <v>193</v>
      </c>
      <c r="E155" s="19">
        <v>11242.63</v>
      </c>
      <c r="F155" s="19">
        <v>0</v>
      </c>
      <c r="G155" s="19">
        <v>1381.27</v>
      </c>
      <c r="H155" s="18">
        <f t="shared" si="23"/>
        <v>0</v>
      </c>
      <c r="I155" s="18">
        <f t="shared" si="24"/>
        <v>5221.2</v>
      </c>
      <c r="J155" s="18">
        <f t="shared" si="22"/>
        <v>0</v>
      </c>
      <c r="K155" s="18">
        <f t="shared" si="25"/>
        <v>29.01</v>
      </c>
      <c r="L155" s="96">
        <f t="shared" si="26"/>
        <v>9400</v>
      </c>
      <c r="M155" s="103">
        <f t="shared" si="27"/>
        <v>3.9461787678629727E-3</v>
      </c>
      <c r="N155" s="15">
        <v>145</v>
      </c>
      <c r="O155" s="109">
        <f t="shared" si="28"/>
        <v>0.56999999999999995</v>
      </c>
      <c r="P155" s="82" t="s">
        <v>291</v>
      </c>
      <c r="Q155" s="82" t="s">
        <v>291</v>
      </c>
      <c r="R155" s="15" t="s">
        <v>25</v>
      </c>
      <c r="S155" s="15" t="s">
        <v>25</v>
      </c>
      <c r="T155" s="15" t="s">
        <v>25</v>
      </c>
      <c r="U155" s="15" t="s">
        <v>25</v>
      </c>
      <c r="X155" s="99" t="s">
        <v>234</v>
      </c>
      <c r="Y155" s="64"/>
    </row>
    <row r="156" spans="1:25" hidden="1" x14ac:dyDescent="0.2">
      <c r="A156" s="95">
        <v>491</v>
      </c>
      <c r="B156" s="60">
        <f t="shared" si="21"/>
        <v>0</v>
      </c>
      <c r="C156" s="46">
        <v>491</v>
      </c>
      <c r="D156" s="48" t="s">
        <v>269</v>
      </c>
      <c r="E156" s="19">
        <v>9189.69</v>
      </c>
      <c r="F156" s="19">
        <v>0</v>
      </c>
      <c r="G156" s="19">
        <v>942.69</v>
      </c>
      <c r="H156" s="18">
        <f t="shared" si="23"/>
        <v>0</v>
      </c>
      <c r="I156" s="18">
        <f t="shared" si="24"/>
        <v>3563.37</v>
      </c>
      <c r="J156" s="18">
        <f t="shared" si="22"/>
        <v>0</v>
      </c>
      <c r="K156" s="18">
        <f t="shared" si="25"/>
        <v>19.8</v>
      </c>
      <c r="L156" s="96">
        <f t="shared" si="26"/>
        <v>9400</v>
      </c>
      <c r="M156" s="103">
        <f t="shared" si="27"/>
        <v>3.9461787678629727E-3</v>
      </c>
      <c r="N156" s="15">
        <v>591</v>
      </c>
      <c r="O156" s="109">
        <f t="shared" si="28"/>
        <v>2.33</v>
      </c>
      <c r="P156" s="82" t="s">
        <v>291</v>
      </c>
      <c r="Q156" s="82" t="s">
        <v>291</v>
      </c>
      <c r="R156" s="15" t="s">
        <v>25</v>
      </c>
      <c r="S156" s="15" t="s">
        <v>25</v>
      </c>
      <c r="T156" s="15" t="s">
        <v>25</v>
      </c>
      <c r="U156" s="15" t="s">
        <v>25</v>
      </c>
      <c r="X156" s="99" t="s">
        <v>234</v>
      </c>
      <c r="Y156" s="64"/>
    </row>
    <row r="157" spans="1:25" hidden="1" x14ac:dyDescent="0.2">
      <c r="A157" s="95">
        <v>492</v>
      </c>
      <c r="B157" s="60">
        <f t="shared" si="21"/>
        <v>0</v>
      </c>
      <c r="C157" s="46">
        <v>492</v>
      </c>
      <c r="D157" s="48" t="s">
        <v>204</v>
      </c>
      <c r="E157" s="19">
        <v>7567.49</v>
      </c>
      <c r="F157" s="19">
        <v>904.24</v>
      </c>
      <c r="G157" s="19">
        <v>1414.76</v>
      </c>
      <c r="H157" s="18">
        <f t="shared" si="23"/>
        <v>3418.03</v>
      </c>
      <c r="I157" s="18">
        <f t="shared" si="24"/>
        <v>5347.79</v>
      </c>
      <c r="J157" s="18">
        <f t="shared" si="22"/>
        <v>18.989999999999998</v>
      </c>
      <c r="K157" s="18">
        <f t="shared" si="25"/>
        <v>29.71</v>
      </c>
      <c r="L157" s="96">
        <f t="shared" si="26"/>
        <v>9400</v>
      </c>
      <c r="M157" s="103">
        <f t="shared" si="27"/>
        <v>3.9461787678629727E-3</v>
      </c>
      <c r="N157" s="15">
        <v>579</v>
      </c>
      <c r="O157" s="109">
        <f t="shared" si="28"/>
        <v>2.2799999999999998</v>
      </c>
      <c r="P157" s="82" t="s">
        <v>291</v>
      </c>
      <c r="Q157" s="82" t="s">
        <v>291</v>
      </c>
      <c r="R157" s="15" t="s">
        <v>25</v>
      </c>
      <c r="S157" s="15" t="s">
        <v>25</v>
      </c>
      <c r="T157" s="15" t="s">
        <v>25</v>
      </c>
      <c r="U157" s="15" t="s">
        <v>25</v>
      </c>
      <c r="X157" s="99" t="s">
        <v>234</v>
      </c>
      <c r="Y157" s="64"/>
    </row>
    <row r="158" spans="1:25" hidden="1" x14ac:dyDescent="0.2">
      <c r="A158" s="95">
        <v>493</v>
      </c>
      <c r="B158" s="60">
        <f t="shared" si="21"/>
        <v>0</v>
      </c>
      <c r="C158" s="46">
        <v>493</v>
      </c>
      <c r="D158" s="48" t="s">
        <v>32</v>
      </c>
      <c r="E158" s="19">
        <v>7925.23</v>
      </c>
      <c r="F158" s="19">
        <v>716.33</v>
      </c>
      <c r="G158" s="19">
        <v>1095.57</v>
      </c>
      <c r="H158" s="18">
        <f t="shared" si="23"/>
        <v>2707.73</v>
      </c>
      <c r="I158" s="18">
        <f t="shared" si="24"/>
        <v>4141.25</v>
      </c>
      <c r="J158" s="18">
        <f t="shared" si="22"/>
        <v>15.04</v>
      </c>
      <c r="K158" s="18">
        <f t="shared" si="25"/>
        <v>23.01</v>
      </c>
      <c r="L158" s="96">
        <f t="shared" si="26"/>
        <v>9400</v>
      </c>
      <c r="M158" s="103">
        <f t="shared" si="27"/>
        <v>3.9461787678629727E-3</v>
      </c>
      <c r="N158" s="15">
        <v>1021</v>
      </c>
      <c r="O158" s="109">
        <f t="shared" si="28"/>
        <v>4.03</v>
      </c>
      <c r="P158" s="82">
        <v>310</v>
      </c>
      <c r="Q158" s="82">
        <v>287</v>
      </c>
      <c r="R158" s="15" t="s">
        <v>25</v>
      </c>
      <c r="S158" s="15" t="s">
        <v>25</v>
      </c>
      <c r="T158" s="15" t="s">
        <v>25</v>
      </c>
      <c r="U158" s="15" t="s">
        <v>25</v>
      </c>
      <c r="X158" s="99" t="s">
        <v>234</v>
      </c>
      <c r="Y158" s="64"/>
    </row>
    <row r="159" spans="1:25" hidden="1" x14ac:dyDescent="0.2">
      <c r="A159" s="95">
        <v>494</v>
      </c>
      <c r="B159" s="60">
        <f t="shared" si="21"/>
        <v>0</v>
      </c>
      <c r="C159" s="46">
        <v>494</v>
      </c>
      <c r="D159" s="48" t="s">
        <v>31</v>
      </c>
      <c r="E159" s="19">
        <v>8033.9</v>
      </c>
      <c r="F159" s="19">
        <v>898.34</v>
      </c>
      <c r="G159" s="19">
        <v>997.09</v>
      </c>
      <c r="H159" s="18">
        <f t="shared" si="23"/>
        <v>3395.73</v>
      </c>
      <c r="I159" s="18">
        <f t="shared" si="24"/>
        <v>3769</v>
      </c>
      <c r="J159" s="18">
        <f t="shared" si="22"/>
        <v>18.87</v>
      </c>
      <c r="K159" s="18">
        <f t="shared" si="25"/>
        <v>20.94</v>
      </c>
      <c r="L159" s="96">
        <f t="shared" si="26"/>
        <v>9400</v>
      </c>
      <c r="M159" s="103">
        <f t="shared" si="27"/>
        <v>3.9461787678629727E-3</v>
      </c>
      <c r="N159" s="15">
        <v>328</v>
      </c>
      <c r="O159" s="109">
        <f t="shared" si="28"/>
        <v>1.29</v>
      </c>
      <c r="P159" s="82" t="s">
        <v>291</v>
      </c>
      <c r="Q159" s="82" t="s">
        <v>291</v>
      </c>
      <c r="R159" s="15" t="s">
        <v>25</v>
      </c>
      <c r="S159" s="15" t="s">
        <v>25</v>
      </c>
      <c r="T159" s="15" t="s">
        <v>25</v>
      </c>
      <c r="U159" s="15" t="s">
        <v>25</v>
      </c>
      <c r="X159" s="99" t="s">
        <v>234</v>
      </c>
      <c r="Y159" s="64"/>
    </row>
    <row r="160" spans="1:25" hidden="1" x14ac:dyDescent="0.2">
      <c r="A160" s="95">
        <v>495</v>
      </c>
      <c r="B160" s="60">
        <f t="shared" si="21"/>
        <v>0</v>
      </c>
      <c r="C160" s="46">
        <v>495</v>
      </c>
      <c r="D160" s="48" t="s">
        <v>195</v>
      </c>
      <c r="E160" s="19">
        <v>6018.6</v>
      </c>
      <c r="F160" s="19">
        <v>731.4</v>
      </c>
      <c r="G160" s="19">
        <v>0</v>
      </c>
      <c r="H160" s="18">
        <f t="shared" si="23"/>
        <v>2764.69</v>
      </c>
      <c r="I160" s="18">
        <f t="shared" si="24"/>
        <v>0</v>
      </c>
      <c r="J160" s="18">
        <f t="shared" si="22"/>
        <v>15.36</v>
      </c>
      <c r="K160" s="18">
        <f t="shared" si="25"/>
        <v>0</v>
      </c>
      <c r="L160" s="96">
        <f t="shared" si="26"/>
        <v>9400</v>
      </c>
      <c r="M160" s="103">
        <f t="shared" si="27"/>
        <v>3.9461787678629727E-3</v>
      </c>
      <c r="N160" s="15">
        <v>572</v>
      </c>
      <c r="O160" s="109">
        <f t="shared" si="28"/>
        <v>2.2599999999999998</v>
      </c>
      <c r="P160" s="82" t="s">
        <v>291</v>
      </c>
      <c r="Q160" s="82" t="s">
        <v>291</v>
      </c>
      <c r="R160" s="15" t="s">
        <v>25</v>
      </c>
      <c r="S160" s="15" t="s">
        <v>25</v>
      </c>
      <c r="T160" s="15" t="s">
        <v>25</v>
      </c>
      <c r="U160" s="15" t="s">
        <v>25</v>
      </c>
      <c r="X160" s="99" t="s">
        <v>234</v>
      </c>
      <c r="Y160" s="64"/>
    </row>
    <row r="161" spans="1:25" hidden="1" x14ac:dyDescent="0.2">
      <c r="A161" s="95">
        <v>496</v>
      </c>
      <c r="B161" s="60">
        <f t="shared" si="21"/>
        <v>0</v>
      </c>
      <c r="C161" s="46">
        <v>496</v>
      </c>
      <c r="D161" s="48" t="s">
        <v>30</v>
      </c>
      <c r="E161" s="19">
        <v>7866.07</v>
      </c>
      <c r="F161" s="19">
        <v>676.57</v>
      </c>
      <c r="G161" s="19">
        <v>929.19</v>
      </c>
      <c r="H161" s="18">
        <f t="shared" si="23"/>
        <v>2557.4299999999998</v>
      </c>
      <c r="I161" s="18">
        <f t="shared" si="24"/>
        <v>3512.34</v>
      </c>
      <c r="J161" s="18">
        <f t="shared" si="22"/>
        <v>14.21</v>
      </c>
      <c r="K161" s="18">
        <f t="shared" si="25"/>
        <v>19.510000000000002</v>
      </c>
      <c r="L161" s="96">
        <f t="shared" si="26"/>
        <v>9400</v>
      </c>
      <c r="M161" s="103">
        <f t="shared" si="27"/>
        <v>3.9461787678629727E-3</v>
      </c>
      <c r="N161" s="15">
        <v>478</v>
      </c>
      <c r="O161" s="109">
        <f t="shared" si="28"/>
        <v>1.89</v>
      </c>
      <c r="P161" s="82" t="s">
        <v>291</v>
      </c>
      <c r="Q161" s="82" t="s">
        <v>291</v>
      </c>
      <c r="R161" s="15" t="s">
        <v>25</v>
      </c>
      <c r="S161" s="15" t="s">
        <v>25</v>
      </c>
      <c r="T161" s="15" t="s">
        <v>25</v>
      </c>
      <c r="U161" s="15" t="s">
        <v>25</v>
      </c>
      <c r="X161" s="99" t="s">
        <v>234</v>
      </c>
      <c r="Y161" s="64"/>
    </row>
    <row r="162" spans="1:25" hidden="1" x14ac:dyDescent="0.2">
      <c r="A162" s="95">
        <v>497</v>
      </c>
      <c r="B162" s="60">
        <f t="shared" si="21"/>
        <v>0</v>
      </c>
      <c r="C162" s="46">
        <v>497</v>
      </c>
      <c r="D162" s="48" t="s">
        <v>205</v>
      </c>
      <c r="E162" s="19">
        <v>9555.99</v>
      </c>
      <c r="F162" s="19">
        <v>0</v>
      </c>
      <c r="G162" s="19">
        <v>940.19</v>
      </c>
      <c r="H162" s="18">
        <f t="shared" si="23"/>
        <v>0</v>
      </c>
      <c r="I162" s="18">
        <f t="shared" si="24"/>
        <v>3553.92</v>
      </c>
      <c r="J162" s="18">
        <f t="shared" si="22"/>
        <v>0</v>
      </c>
      <c r="K162" s="18">
        <f t="shared" si="25"/>
        <v>24.68</v>
      </c>
      <c r="L162" s="96">
        <f t="shared" si="26"/>
        <v>9400</v>
      </c>
      <c r="M162" s="103">
        <f t="shared" si="27"/>
        <v>3.9461787678629727E-3</v>
      </c>
      <c r="N162" s="15">
        <v>324</v>
      </c>
      <c r="O162" s="109">
        <f t="shared" si="28"/>
        <v>1.28</v>
      </c>
      <c r="P162" s="82" t="s">
        <v>291</v>
      </c>
      <c r="Q162" s="82" t="s">
        <v>291</v>
      </c>
      <c r="R162" s="15" t="s">
        <v>25</v>
      </c>
      <c r="S162" s="15" t="s">
        <v>25</v>
      </c>
      <c r="T162" s="15" t="s">
        <v>25</v>
      </c>
      <c r="U162" s="15" t="s">
        <v>25</v>
      </c>
      <c r="X162" s="99" t="s">
        <v>235</v>
      </c>
      <c r="Y162" s="64"/>
    </row>
    <row r="163" spans="1:25" hidden="1" x14ac:dyDescent="0.2">
      <c r="A163" s="95">
        <v>498</v>
      </c>
      <c r="B163" s="60">
        <f t="shared" si="21"/>
        <v>0</v>
      </c>
      <c r="C163" s="46">
        <v>498</v>
      </c>
      <c r="D163" s="48" t="s">
        <v>29</v>
      </c>
      <c r="E163" s="19">
        <v>8015.91</v>
      </c>
      <c r="F163" s="19">
        <v>836.68</v>
      </c>
      <c r="G163" s="19">
        <v>914.34</v>
      </c>
      <c r="H163" s="18">
        <f t="shared" si="23"/>
        <v>3162.65</v>
      </c>
      <c r="I163" s="18">
        <f t="shared" si="24"/>
        <v>3456.21</v>
      </c>
      <c r="J163" s="18">
        <f t="shared" si="22"/>
        <v>17.57</v>
      </c>
      <c r="K163" s="18">
        <f t="shared" si="25"/>
        <v>19.2</v>
      </c>
      <c r="L163" s="96">
        <f t="shared" si="26"/>
        <v>9400</v>
      </c>
      <c r="M163" s="103">
        <f t="shared" si="27"/>
        <v>3.9461787678629727E-3</v>
      </c>
      <c r="N163" s="15">
        <v>508</v>
      </c>
      <c r="O163" s="109">
        <f t="shared" si="28"/>
        <v>2</v>
      </c>
      <c r="P163" s="82" t="s">
        <v>291</v>
      </c>
      <c r="Q163" s="82" t="s">
        <v>291</v>
      </c>
      <c r="R163" s="15" t="s">
        <v>25</v>
      </c>
      <c r="S163" s="15" t="s">
        <v>25</v>
      </c>
      <c r="T163" s="15" t="s">
        <v>25</v>
      </c>
      <c r="U163" s="15" t="s">
        <v>25</v>
      </c>
      <c r="X163" s="99" t="s">
        <v>234</v>
      </c>
      <c r="Y163" s="64"/>
    </row>
    <row r="164" spans="1:25" hidden="1" x14ac:dyDescent="0.2">
      <c r="A164" s="95">
        <v>499</v>
      </c>
      <c r="B164" s="60">
        <f t="shared" si="21"/>
        <v>0</v>
      </c>
      <c r="C164" s="46">
        <v>499</v>
      </c>
      <c r="D164" s="48" t="s">
        <v>28</v>
      </c>
      <c r="E164" s="19">
        <v>6860.48</v>
      </c>
      <c r="F164" s="19">
        <v>860.66</v>
      </c>
      <c r="G164" s="19">
        <v>0</v>
      </c>
      <c r="H164" s="18">
        <f t="shared" si="23"/>
        <v>3253.29</v>
      </c>
      <c r="I164" s="18">
        <f t="shared" si="24"/>
        <v>0</v>
      </c>
      <c r="J164" s="18">
        <f t="shared" si="22"/>
        <v>18.07</v>
      </c>
      <c r="K164" s="18">
        <f t="shared" si="25"/>
        <v>0</v>
      </c>
      <c r="L164" s="96">
        <f t="shared" si="26"/>
        <v>9400</v>
      </c>
      <c r="M164" s="103">
        <f t="shared" si="27"/>
        <v>3.9461787678629727E-3</v>
      </c>
      <c r="N164" s="15">
        <v>376</v>
      </c>
      <c r="O164" s="109">
        <f t="shared" si="28"/>
        <v>1.48</v>
      </c>
      <c r="P164" s="82" t="s">
        <v>291</v>
      </c>
      <c r="Q164" s="82" t="s">
        <v>291</v>
      </c>
      <c r="R164" s="15" t="s">
        <v>25</v>
      </c>
      <c r="S164" s="15" t="s">
        <v>25</v>
      </c>
      <c r="T164" s="15" t="s">
        <v>25</v>
      </c>
      <c r="U164" s="15" t="s">
        <v>25</v>
      </c>
      <c r="X164" s="99" t="s">
        <v>234</v>
      </c>
      <c r="Y164" s="64"/>
    </row>
    <row r="165" spans="1:25" hidden="1" x14ac:dyDescent="0.2">
      <c r="A165" s="95">
        <v>508</v>
      </c>
      <c r="B165" s="60">
        <f t="shared" si="21"/>
        <v>0</v>
      </c>
      <c r="C165" s="46">
        <v>508</v>
      </c>
      <c r="D165" s="48" t="s">
        <v>184</v>
      </c>
      <c r="E165" s="19">
        <v>6895.21</v>
      </c>
      <c r="F165" s="19">
        <v>815.89</v>
      </c>
      <c r="G165" s="19">
        <v>866.77</v>
      </c>
      <c r="H165" s="18">
        <f t="shared" si="23"/>
        <v>3084.06</v>
      </c>
      <c r="I165" s="18">
        <f t="shared" si="24"/>
        <v>3276.39</v>
      </c>
      <c r="J165" s="18">
        <f t="shared" si="22"/>
        <v>21.42</v>
      </c>
      <c r="K165" s="18">
        <f t="shared" si="25"/>
        <v>22.75</v>
      </c>
      <c r="L165" s="96">
        <f t="shared" si="26"/>
        <v>9400</v>
      </c>
      <c r="M165" s="103">
        <f t="shared" si="27"/>
        <v>3.9461787678629727E-3</v>
      </c>
      <c r="N165" s="15">
        <v>577</v>
      </c>
      <c r="O165" s="109">
        <f t="shared" si="28"/>
        <v>2.2799999999999998</v>
      </c>
      <c r="P165" s="82" t="s">
        <v>291</v>
      </c>
      <c r="Q165" s="82" t="s">
        <v>291</v>
      </c>
      <c r="R165" s="15" t="s">
        <v>25</v>
      </c>
      <c r="S165" s="15" t="s">
        <v>25</v>
      </c>
      <c r="T165" s="15" t="s">
        <v>25</v>
      </c>
      <c r="U165" s="15" t="s">
        <v>25</v>
      </c>
      <c r="X165" s="99" t="s">
        <v>235</v>
      </c>
      <c r="Y165" s="64"/>
    </row>
    <row r="166" spans="1:25" hidden="1" x14ac:dyDescent="0.2">
      <c r="A166" s="95">
        <v>511</v>
      </c>
      <c r="B166" s="60">
        <f t="shared" si="21"/>
        <v>0</v>
      </c>
      <c r="C166" s="46">
        <v>511</v>
      </c>
      <c r="D166" s="48" t="s">
        <v>206</v>
      </c>
      <c r="E166" s="19">
        <v>5924</v>
      </c>
      <c r="F166" s="19">
        <v>1128.3800000000001</v>
      </c>
      <c r="G166" s="19">
        <v>862.2</v>
      </c>
      <c r="H166" s="18">
        <f t="shared" si="23"/>
        <v>4265.28</v>
      </c>
      <c r="I166" s="18">
        <f t="shared" si="24"/>
        <v>3259.12</v>
      </c>
      <c r="J166" s="18">
        <f t="shared" si="22"/>
        <v>23.7</v>
      </c>
      <c r="K166" s="18">
        <f t="shared" si="25"/>
        <v>18.11</v>
      </c>
      <c r="L166" s="96">
        <f t="shared" si="26"/>
        <v>9400</v>
      </c>
      <c r="M166" s="103">
        <f t="shared" si="27"/>
        <v>3.9461787678629727E-3</v>
      </c>
      <c r="N166" s="15">
        <v>197</v>
      </c>
      <c r="O166" s="109">
        <f t="shared" si="28"/>
        <v>0.78</v>
      </c>
      <c r="P166" s="82" t="s">
        <v>291</v>
      </c>
      <c r="Q166" s="82" t="s">
        <v>291</v>
      </c>
      <c r="R166" s="15" t="s">
        <v>25</v>
      </c>
      <c r="S166" s="15" t="s">
        <v>25</v>
      </c>
      <c r="T166" s="15" t="s">
        <v>25</v>
      </c>
      <c r="U166" s="15" t="s">
        <v>25</v>
      </c>
      <c r="X166" s="99" t="s">
        <v>234</v>
      </c>
      <c r="Y166" s="64"/>
    </row>
    <row r="167" spans="1:25" hidden="1" x14ac:dyDescent="0.2">
      <c r="A167" s="95">
        <v>513</v>
      </c>
      <c r="B167" s="60">
        <f t="shared" si="21"/>
        <v>0</v>
      </c>
      <c r="C167" s="46">
        <v>513</v>
      </c>
      <c r="D167" s="48" t="s">
        <v>27</v>
      </c>
      <c r="E167" s="19">
        <v>9604.57</v>
      </c>
      <c r="F167" s="19">
        <v>841.73</v>
      </c>
      <c r="G167" s="19">
        <v>961.64</v>
      </c>
      <c r="H167" s="18">
        <f t="shared" si="23"/>
        <v>3181.74</v>
      </c>
      <c r="I167" s="18">
        <f t="shared" si="24"/>
        <v>3635</v>
      </c>
      <c r="J167" s="18">
        <f t="shared" si="22"/>
        <v>17.68</v>
      </c>
      <c r="K167" s="18">
        <f t="shared" si="25"/>
        <v>20.190000000000001</v>
      </c>
      <c r="L167" s="96">
        <f t="shared" si="26"/>
        <v>9400</v>
      </c>
      <c r="M167" s="103">
        <f t="shared" si="27"/>
        <v>3.9461787678629727E-3</v>
      </c>
      <c r="N167" s="15">
        <v>225</v>
      </c>
      <c r="O167" s="109">
        <f t="shared" si="28"/>
        <v>0.89</v>
      </c>
      <c r="P167" s="82" t="s">
        <v>291</v>
      </c>
      <c r="Q167" s="82" t="s">
        <v>291</v>
      </c>
      <c r="R167" s="15" t="s">
        <v>25</v>
      </c>
      <c r="S167" s="15" t="s">
        <v>25</v>
      </c>
      <c r="T167" s="15" t="s">
        <v>25</v>
      </c>
      <c r="U167" s="15" t="s">
        <v>25</v>
      </c>
      <c r="X167" s="99" t="s">
        <v>234</v>
      </c>
      <c r="Y167" s="64"/>
    </row>
    <row r="168" spans="1:25" hidden="1" x14ac:dyDescent="0.2">
      <c r="A168" s="95">
        <v>523</v>
      </c>
      <c r="B168" s="60">
        <f t="shared" si="21"/>
        <v>0</v>
      </c>
      <c r="C168" s="46">
        <v>523</v>
      </c>
      <c r="D168" s="48" t="s">
        <v>176</v>
      </c>
      <c r="E168" s="19">
        <v>16279.12</v>
      </c>
      <c r="F168" s="19">
        <v>0</v>
      </c>
      <c r="G168" s="19">
        <v>1526.22</v>
      </c>
      <c r="H168" s="18">
        <f t="shared" si="23"/>
        <v>0</v>
      </c>
      <c r="I168" s="18">
        <f t="shared" si="24"/>
        <v>5769.11</v>
      </c>
      <c r="J168" s="18">
        <f t="shared" si="22"/>
        <v>0</v>
      </c>
      <c r="K168" s="18">
        <f t="shared" si="25"/>
        <v>32.049999999999997</v>
      </c>
      <c r="L168" s="96">
        <f t="shared" si="26"/>
        <v>9400</v>
      </c>
      <c r="M168" s="103">
        <f t="shared" si="27"/>
        <v>3.9461787678629727E-3</v>
      </c>
      <c r="N168" s="15">
        <v>493</v>
      </c>
      <c r="O168" s="109">
        <f t="shared" si="28"/>
        <v>1.95</v>
      </c>
      <c r="P168" s="82" t="s">
        <v>291</v>
      </c>
      <c r="Q168" s="82" t="s">
        <v>291</v>
      </c>
      <c r="R168" s="15" t="s">
        <v>25</v>
      </c>
      <c r="S168" s="15" t="s">
        <v>25</v>
      </c>
      <c r="T168" s="15" t="s">
        <v>25</v>
      </c>
      <c r="U168" s="15" t="s">
        <v>25</v>
      </c>
      <c r="X168" s="99" t="s">
        <v>234</v>
      </c>
      <c r="Y168" s="64"/>
    </row>
    <row r="169" spans="1:25" hidden="1" x14ac:dyDescent="0.2">
      <c r="A169" s="95">
        <v>528</v>
      </c>
      <c r="B169" s="60">
        <f t="shared" ref="B169:B174" si="29">+A169-C169</f>
        <v>0</v>
      </c>
      <c r="C169" s="46">
        <v>528</v>
      </c>
      <c r="D169" s="48" t="s">
        <v>207</v>
      </c>
      <c r="E169" s="19">
        <v>8164.93</v>
      </c>
      <c r="F169" s="19">
        <v>730.27</v>
      </c>
      <c r="G169" s="19">
        <v>905.07</v>
      </c>
      <c r="H169" s="18">
        <f t="shared" si="23"/>
        <v>2760.42</v>
      </c>
      <c r="I169" s="18">
        <f t="shared" si="24"/>
        <v>3421.16</v>
      </c>
      <c r="J169" s="18">
        <f t="shared" ref="J169:J200" si="30">IF(F169="N/A","N/A",ROUND((F169*0.42)/IF(X169="Y",16,20),2))</f>
        <v>19.170000000000002</v>
      </c>
      <c r="K169" s="18">
        <f t="shared" si="25"/>
        <v>23.76</v>
      </c>
      <c r="L169" s="96">
        <f t="shared" si="26"/>
        <v>9400</v>
      </c>
      <c r="M169" s="103">
        <f t="shared" si="27"/>
        <v>3.9461787678629727E-3</v>
      </c>
      <c r="N169" s="15">
        <v>485</v>
      </c>
      <c r="O169" s="109">
        <f t="shared" si="28"/>
        <v>1.91</v>
      </c>
      <c r="P169" s="82" t="s">
        <v>291</v>
      </c>
      <c r="Q169" s="82" t="s">
        <v>291</v>
      </c>
      <c r="R169" s="15" t="s">
        <v>25</v>
      </c>
      <c r="S169" s="15" t="s">
        <v>25</v>
      </c>
      <c r="T169" s="15" t="s">
        <v>25</v>
      </c>
      <c r="U169" s="15" t="s">
        <v>25</v>
      </c>
      <c r="X169" s="99" t="s">
        <v>235</v>
      </c>
      <c r="Y169" s="64"/>
    </row>
    <row r="170" spans="1:25" hidden="1" x14ac:dyDescent="0.2">
      <c r="A170" s="95">
        <v>531</v>
      </c>
      <c r="B170" s="60">
        <f t="shared" si="29"/>
        <v>0</v>
      </c>
      <c r="C170" s="46">
        <v>531</v>
      </c>
      <c r="D170" s="48" t="s">
        <v>208</v>
      </c>
      <c r="E170" s="19">
        <v>11642.32</v>
      </c>
      <c r="F170" s="19">
        <v>1226.94</v>
      </c>
      <c r="G170" s="19">
        <v>227.33</v>
      </c>
      <c r="H170" s="18">
        <f t="shared" si="23"/>
        <v>4637.83</v>
      </c>
      <c r="I170" s="18">
        <f t="shared" si="24"/>
        <v>859.31</v>
      </c>
      <c r="J170" s="18">
        <f t="shared" si="30"/>
        <v>32.21</v>
      </c>
      <c r="K170" s="18">
        <f t="shared" si="25"/>
        <v>5.97</v>
      </c>
      <c r="L170" s="96">
        <f t="shared" si="26"/>
        <v>9400</v>
      </c>
      <c r="M170" s="103">
        <f t="shared" si="27"/>
        <v>3.9461787678629727E-3</v>
      </c>
      <c r="N170" s="15">
        <v>146</v>
      </c>
      <c r="O170" s="109">
        <f t="shared" si="28"/>
        <v>0.57999999999999996</v>
      </c>
      <c r="P170" s="82" t="s">
        <v>291</v>
      </c>
      <c r="Q170" s="82" t="s">
        <v>291</v>
      </c>
      <c r="R170" s="15" t="s">
        <v>25</v>
      </c>
      <c r="S170" s="15" t="s">
        <v>25</v>
      </c>
      <c r="T170" s="15" t="s">
        <v>25</v>
      </c>
      <c r="U170" s="15" t="s">
        <v>25</v>
      </c>
      <c r="X170" s="99" t="s">
        <v>235</v>
      </c>
      <c r="Y170" s="64"/>
    </row>
    <row r="171" spans="1:25" hidden="1" x14ac:dyDescent="0.2">
      <c r="A171" s="95">
        <v>532</v>
      </c>
      <c r="B171" s="60">
        <f t="shared" si="29"/>
        <v>0</v>
      </c>
      <c r="C171" s="46">
        <v>532</v>
      </c>
      <c r="D171" s="48" t="s">
        <v>209</v>
      </c>
      <c r="E171" s="19">
        <v>7919.66</v>
      </c>
      <c r="F171" s="19">
        <v>1065.19</v>
      </c>
      <c r="G171" s="19">
        <v>553.75</v>
      </c>
      <c r="H171" s="18">
        <f t="shared" si="23"/>
        <v>4026.42</v>
      </c>
      <c r="I171" s="18">
        <f t="shared" si="24"/>
        <v>2093.1799999999998</v>
      </c>
      <c r="J171" s="18">
        <f t="shared" si="30"/>
        <v>22.37</v>
      </c>
      <c r="K171" s="18">
        <f t="shared" si="25"/>
        <v>11.63</v>
      </c>
      <c r="L171" s="96">
        <f t="shared" si="26"/>
        <v>9400</v>
      </c>
      <c r="M171" s="103">
        <f t="shared" si="27"/>
        <v>3.9461787678629727E-3</v>
      </c>
      <c r="N171" s="15">
        <v>592</v>
      </c>
      <c r="O171" s="109">
        <f t="shared" si="28"/>
        <v>2.34</v>
      </c>
      <c r="P171" s="82" t="s">
        <v>291</v>
      </c>
      <c r="Q171" s="82" t="s">
        <v>291</v>
      </c>
      <c r="R171" s="15" t="s">
        <v>25</v>
      </c>
      <c r="S171" s="15" t="s">
        <v>25</v>
      </c>
      <c r="T171" s="15" t="s">
        <v>25</v>
      </c>
      <c r="U171" s="15" t="s">
        <v>25</v>
      </c>
      <c r="X171" s="99" t="s">
        <v>234</v>
      </c>
      <c r="Y171" s="64"/>
    </row>
    <row r="172" spans="1:25" hidden="1" x14ac:dyDescent="0.2">
      <c r="A172" s="95">
        <v>534</v>
      </c>
      <c r="B172" s="60">
        <f t="shared" si="29"/>
        <v>0</v>
      </c>
      <c r="C172" s="46">
        <v>534</v>
      </c>
      <c r="D172" s="48" t="s">
        <v>183</v>
      </c>
      <c r="E172" s="19">
        <v>10019.719999999999</v>
      </c>
      <c r="F172" s="19">
        <v>1512.19</v>
      </c>
      <c r="G172" s="19">
        <v>1700.85</v>
      </c>
      <c r="H172" s="18">
        <f t="shared" si="23"/>
        <v>5716.08</v>
      </c>
      <c r="I172" s="18">
        <f t="shared" si="24"/>
        <v>6429.21</v>
      </c>
      <c r="J172" s="18">
        <f t="shared" si="30"/>
        <v>31.76</v>
      </c>
      <c r="K172" s="18">
        <f t="shared" si="25"/>
        <v>35.72</v>
      </c>
      <c r="L172" s="96">
        <f t="shared" si="26"/>
        <v>9400</v>
      </c>
      <c r="M172" s="103">
        <f t="shared" si="27"/>
        <v>3.9461787678629727E-3</v>
      </c>
      <c r="N172" s="15">
        <v>376</v>
      </c>
      <c r="O172" s="109">
        <f t="shared" si="28"/>
        <v>1.48</v>
      </c>
      <c r="P172" s="82" t="s">
        <v>291</v>
      </c>
      <c r="Q172" s="82" t="s">
        <v>291</v>
      </c>
      <c r="R172" s="15" t="s">
        <v>25</v>
      </c>
      <c r="S172" s="15" t="s">
        <v>25</v>
      </c>
      <c r="T172" s="15" t="s">
        <v>25</v>
      </c>
      <c r="U172" s="15" t="s">
        <v>25</v>
      </c>
      <c r="X172" s="99" t="s">
        <v>234</v>
      </c>
      <c r="Y172" s="64"/>
    </row>
    <row r="173" spans="1:25" hidden="1" x14ac:dyDescent="0.2">
      <c r="A173" s="95">
        <v>536</v>
      </c>
      <c r="B173" s="60">
        <f t="shared" si="29"/>
        <v>0</v>
      </c>
      <c r="C173" s="46">
        <v>536</v>
      </c>
      <c r="D173" s="48" t="s">
        <v>226</v>
      </c>
      <c r="E173" s="19">
        <v>9530.75</v>
      </c>
      <c r="F173" s="19">
        <v>1085.55</v>
      </c>
      <c r="G173" s="19">
        <v>0</v>
      </c>
      <c r="H173" s="18">
        <f t="shared" si="23"/>
        <v>4103.38</v>
      </c>
      <c r="I173" s="18">
        <f t="shared" si="24"/>
        <v>0</v>
      </c>
      <c r="J173" s="18">
        <f t="shared" si="30"/>
        <v>22.8</v>
      </c>
      <c r="K173" s="18">
        <f t="shared" si="25"/>
        <v>0</v>
      </c>
      <c r="L173" s="96">
        <f t="shared" si="26"/>
        <v>9400</v>
      </c>
      <c r="M173" s="103">
        <f t="shared" si="27"/>
        <v>3.9461787678629727E-3</v>
      </c>
      <c r="N173" s="15">
        <v>68</v>
      </c>
      <c r="O173" s="109">
        <f t="shared" si="28"/>
        <v>0.27</v>
      </c>
      <c r="P173" s="82" t="s">
        <v>291</v>
      </c>
      <c r="Q173" s="82" t="s">
        <v>291</v>
      </c>
      <c r="R173" s="15" t="s">
        <v>25</v>
      </c>
      <c r="S173" s="15" t="s">
        <v>25</v>
      </c>
      <c r="T173" s="15" t="s">
        <v>25</v>
      </c>
      <c r="U173" s="15" t="s">
        <v>25</v>
      </c>
      <c r="X173" s="99" t="s">
        <v>234</v>
      </c>
      <c r="Y173" s="64"/>
    </row>
    <row r="174" spans="1:25" hidden="1" x14ac:dyDescent="0.2">
      <c r="A174" s="95">
        <v>540</v>
      </c>
      <c r="B174" s="60">
        <f t="shared" si="29"/>
        <v>0</v>
      </c>
      <c r="C174" s="46">
        <v>540</v>
      </c>
      <c r="D174" s="48" t="s">
        <v>210</v>
      </c>
      <c r="E174" s="19">
        <v>12847.76</v>
      </c>
      <c r="F174" s="19">
        <v>925.85</v>
      </c>
      <c r="G174" s="19">
        <v>0</v>
      </c>
      <c r="H174" s="18">
        <f t="shared" si="23"/>
        <v>3499.71</v>
      </c>
      <c r="I174" s="18">
        <f t="shared" si="24"/>
        <v>0</v>
      </c>
      <c r="J174" s="18">
        <f t="shared" si="30"/>
        <v>19.440000000000001</v>
      </c>
      <c r="K174" s="18">
        <f t="shared" si="25"/>
        <v>0</v>
      </c>
      <c r="L174" s="96">
        <f t="shared" si="26"/>
        <v>9400</v>
      </c>
      <c r="M174" s="103">
        <f t="shared" si="27"/>
        <v>3.9461787678629727E-3</v>
      </c>
      <c r="N174" s="15">
        <v>28</v>
      </c>
      <c r="O174" s="109">
        <f t="shared" si="28"/>
        <v>0.11</v>
      </c>
      <c r="P174" s="82" t="s">
        <v>291</v>
      </c>
      <c r="Q174" s="82" t="s">
        <v>291</v>
      </c>
      <c r="R174" s="15" t="s">
        <v>25</v>
      </c>
      <c r="S174" s="15" t="s">
        <v>25</v>
      </c>
      <c r="T174" s="15" t="s">
        <v>25</v>
      </c>
      <c r="U174" s="15" t="s">
        <v>25</v>
      </c>
      <c r="X174" s="99" t="s">
        <v>234</v>
      </c>
      <c r="Y174" s="64"/>
    </row>
    <row r="175" spans="1:25" hidden="1" x14ac:dyDescent="0.2">
      <c r="A175" s="95">
        <v>544</v>
      </c>
      <c r="B175" s="60"/>
      <c r="C175" s="46">
        <v>544</v>
      </c>
      <c r="D175" s="48" t="s">
        <v>211</v>
      </c>
      <c r="E175" s="19">
        <v>7069.47</v>
      </c>
      <c r="F175" s="19">
        <v>725.27</v>
      </c>
      <c r="G175" s="19">
        <v>0</v>
      </c>
      <c r="H175" s="18">
        <f t="shared" si="23"/>
        <v>2741.52</v>
      </c>
      <c r="I175" s="18">
        <f t="shared" si="24"/>
        <v>0</v>
      </c>
      <c r="J175" s="18">
        <f t="shared" si="30"/>
        <v>15.23</v>
      </c>
      <c r="K175" s="18">
        <f t="shared" si="25"/>
        <v>0</v>
      </c>
      <c r="L175" s="96">
        <f t="shared" si="26"/>
        <v>9400</v>
      </c>
      <c r="M175" s="103">
        <f t="shared" si="27"/>
        <v>3.9461787678629727E-3</v>
      </c>
      <c r="N175" s="15">
        <v>529</v>
      </c>
      <c r="O175" s="109">
        <f t="shared" si="28"/>
        <v>2.09</v>
      </c>
      <c r="P175" s="82" t="s">
        <v>291</v>
      </c>
      <c r="Q175" s="82" t="s">
        <v>291</v>
      </c>
      <c r="R175" s="15" t="s">
        <v>25</v>
      </c>
      <c r="S175" s="15" t="s">
        <v>25</v>
      </c>
      <c r="T175" s="15" t="s">
        <v>25</v>
      </c>
      <c r="U175" s="15" t="s">
        <v>25</v>
      </c>
      <c r="X175" s="99" t="s">
        <v>234</v>
      </c>
      <c r="Y175" s="64"/>
    </row>
    <row r="176" spans="1:25" hidden="1" x14ac:dyDescent="0.2">
      <c r="A176" s="95">
        <v>549</v>
      </c>
      <c r="B176" s="60">
        <f>+A176-C176</f>
        <v>0</v>
      </c>
      <c r="C176" s="46">
        <v>549</v>
      </c>
      <c r="D176" s="61" t="s">
        <v>222</v>
      </c>
      <c r="E176" s="19">
        <v>7775.89</v>
      </c>
      <c r="F176" s="19">
        <v>739.57</v>
      </c>
      <c r="G176" s="19">
        <v>953.51</v>
      </c>
      <c r="H176" s="18">
        <f t="shared" si="23"/>
        <v>2795.57</v>
      </c>
      <c r="I176" s="18">
        <f t="shared" si="24"/>
        <v>3604.27</v>
      </c>
      <c r="J176" s="18">
        <f t="shared" si="30"/>
        <v>15.53</v>
      </c>
      <c r="K176" s="18">
        <f t="shared" si="25"/>
        <v>20.02</v>
      </c>
      <c r="L176" s="96">
        <f t="shared" si="26"/>
        <v>9400</v>
      </c>
      <c r="M176" s="103">
        <f t="shared" si="27"/>
        <v>3.9461787678629727E-3</v>
      </c>
      <c r="N176" s="15">
        <v>474</v>
      </c>
      <c r="O176" s="109">
        <f t="shared" si="28"/>
        <v>1.87</v>
      </c>
      <c r="P176" s="82" t="s">
        <v>291</v>
      </c>
      <c r="Q176" s="82" t="s">
        <v>291</v>
      </c>
      <c r="R176" s="15" t="s">
        <v>25</v>
      </c>
      <c r="S176" s="15" t="s">
        <v>25</v>
      </c>
      <c r="T176" s="15" t="s">
        <v>25</v>
      </c>
      <c r="U176" s="15" t="s">
        <v>25</v>
      </c>
      <c r="X176" s="99" t="s">
        <v>234</v>
      </c>
      <c r="Y176" s="64"/>
    </row>
    <row r="177" spans="1:25" hidden="1" x14ac:dyDescent="0.2">
      <c r="A177" s="95">
        <v>550</v>
      </c>
      <c r="B177" s="60">
        <f>+A177-C177</f>
        <v>0</v>
      </c>
      <c r="C177" s="46">
        <v>550</v>
      </c>
      <c r="D177" s="48" t="s">
        <v>185</v>
      </c>
      <c r="E177" s="19">
        <v>6998.76</v>
      </c>
      <c r="F177" s="19">
        <v>1060.1600000000001</v>
      </c>
      <c r="G177" s="19">
        <v>0</v>
      </c>
      <c r="H177" s="18">
        <f t="shared" si="23"/>
        <v>4007.4</v>
      </c>
      <c r="I177" s="18">
        <f t="shared" si="24"/>
        <v>0</v>
      </c>
      <c r="J177" s="18">
        <f t="shared" si="30"/>
        <v>22.26</v>
      </c>
      <c r="K177" s="18">
        <f t="shared" si="25"/>
        <v>0</v>
      </c>
      <c r="L177" s="96">
        <f t="shared" si="26"/>
        <v>9400</v>
      </c>
      <c r="M177" s="103">
        <f t="shared" si="27"/>
        <v>3.9461787678629727E-3</v>
      </c>
      <c r="N177" s="15">
        <v>331</v>
      </c>
      <c r="O177" s="109">
        <f t="shared" si="28"/>
        <v>1.31</v>
      </c>
      <c r="P177" s="82" t="s">
        <v>291</v>
      </c>
      <c r="Q177" s="82" t="s">
        <v>291</v>
      </c>
      <c r="R177" s="15" t="s">
        <v>25</v>
      </c>
      <c r="S177" s="15" t="s">
        <v>25</v>
      </c>
      <c r="T177" s="15" t="s">
        <v>25</v>
      </c>
      <c r="U177" s="15" t="s">
        <v>25</v>
      </c>
      <c r="X177" s="99" t="s">
        <v>234</v>
      </c>
      <c r="Y177" s="64"/>
    </row>
    <row r="178" spans="1:25" hidden="1" x14ac:dyDescent="0.2">
      <c r="A178" s="95">
        <v>553</v>
      </c>
      <c r="B178" s="60">
        <f>+A178-C178</f>
        <v>0</v>
      </c>
      <c r="C178" s="46">
        <v>553</v>
      </c>
      <c r="D178" s="48" t="s">
        <v>186</v>
      </c>
      <c r="E178" s="19">
        <v>7181.61</v>
      </c>
      <c r="F178" s="19">
        <v>936.43</v>
      </c>
      <c r="G178" s="19">
        <v>0</v>
      </c>
      <c r="H178" s="18">
        <f t="shared" si="23"/>
        <v>3539.71</v>
      </c>
      <c r="I178" s="18">
        <f t="shared" si="24"/>
        <v>0</v>
      </c>
      <c r="J178" s="18">
        <f t="shared" si="30"/>
        <v>19.670000000000002</v>
      </c>
      <c r="K178" s="18">
        <f t="shared" si="25"/>
        <v>0</v>
      </c>
      <c r="L178" s="96">
        <f t="shared" si="26"/>
        <v>9400</v>
      </c>
      <c r="M178" s="103">
        <f t="shared" si="27"/>
        <v>3.9461787678629727E-3</v>
      </c>
      <c r="N178" s="15">
        <v>394</v>
      </c>
      <c r="O178" s="109">
        <f t="shared" si="28"/>
        <v>1.55</v>
      </c>
      <c r="P178" s="82" t="s">
        <v>291</v>
      </c>
      <c r="Q178" s="82" t="s">
        <v>291</v>
      </c>
      <c r="R178" s="15" t="s">
        <v>25</v>
      </c>
      <c r="S178" s="15" t="s">
        <v>25</v>
      </c>
      <c r="T178" s="15" t="s">
        <v>25</v>
      </c>
      <c r="U178" s="15" t="s">
        <v>25</v>
      </c>
      <c r="X178" s="99" t="s">
        <v>234</v>
      </c>
      <c r="Y178" s="64"/>
    </row>
    <row r="179" spans="1:25" hidden="1" x14ac:dyDescent="0.2">
      <c r="A179" s="95">
        <v>555</v>
      </c>
      <c r="B179" s="60">
        <f>+A179-C179</f>
        <v>0</v>
      </c>
      <c r="C179" s="46">
        <v>555</v>
      </c>
      <c r="D179" s="48" t="s">
        <v>26</v>
      </c>
      <c r="E179" s="19">
        <v>14182.75</v>
      </c>
      <c r="F179" s="19">
        <v>0</v>
      </c>
      <c r="G179" s="19">
        <v>1829.29</v>
      </c>
      <c r="H179" s="18">
        <f t="shared" si="23"/>
        <v>0</v>
      </c>
      <c r="I179" s="18">
        <f t="shared" si="24"/>
        <v>6914.72</v>
      </c>
      <c r="J179" s="18">
        <f t="shared" si="30"/>
        <v>0</v>
      </c>
      <c r="K179" s="18">
        <f t="shared" si="25"/>
        <v>48.02</v>
      </c>
      <c r="L179" s="96">
        <f t="shared" si="26"/>
        <v>9400</v>
      </c>
      <c r="M179" s="103">
        <f t="shared" si="27"/>
        <v>3.9461787678629727E-3</v>
      </c>
      <c r="N179" s="15">
        <v>81</v>
      </c>
      <c r="O179" s="109">
        <f t="shared" si="28"/>
        <v>0.32</v>
      </c>
      <c r="P179" s="82" t="s">
        <v>291</v>
      </c>
      <c r="Q179" s="82">
        <v>71</v>
      </c>
      <c r="R179" s="15" t="s">
        <v>25</v>
      </c>
      <c r="S179" s="15" t="s">
        <v>25</v>
      </c>
      <c r="T179" s="15" t="s">
        <v>25</v>
      </c>
      <c r="U179" s="15" t="s">
        <v>25</v>
      </c>
      <c r="X179" s="99" t="s">
        <v>235</v>
      </c>
      <c r="Y179" s="64"/>
    </row>
    <row r="180" spans="1:25" hidden="1" x14ac:dyDescent="0.2">
      <c r="A180" s="95">
        <v>559</v>
      </c>
      <c r="B180" s="60">
        <f>+A180-C180</f>
        <v>0</v>
      </c>
      <c r="C180" s="46">
        <v>559</v>
      </c>
      <c r="D180" s="48" t="s">
        <v>194</v>
      </c>
      <c r="E180" s="19">
        <v>9546.17</v>
      </c>
      <c r="F180" s="19">
        <v>860.73</v>
      </c>
      <c r="G180" s="19">
        <v>1029.01</v>
      </c>
      <c r="H180" s="18">
        <f t="shared" si="23"/>
        <v>3253.56</v>
      </c>
      <c r="I180" s="18">
        <f t="shared" si="24"/>
        <v>3889.66</v>
      </c>
      <c r="J180" s="18">
        <f t="shared" si="30"/>
        <v>18.079999999999998</v>
      </c>
      <c r="K180" s="18">
        <f t="shared" si="25"/>
        <v>21.61</v>
      </c>
      <c r="L180" s="96">
        <f t="shared" si="26"/>
        <v>9400</v>
      </c>
      <c r="M180" s="103">
        <f t="shared" si="27"/>
        <v>3.9461787678629727E-3</v>
      </c>
      <c r="N180" s="15">
        <v>363</v>
      </c>
      <c r="O180" s="109">
        <f t="shared" si="28"/>
        <v>1.43</v>
      </c>
      <c r="P180" s="82" t="s">
        <v>291</v>
      </c>
      <c r="Q180" s="82" t="s">
        <v>291</v>
      </c>
      <c r="R180" s="15" t="s">
        <v>25</v>
      </c>
      <c r="S180" s="15" t="s">
        <v>25</v>
      </c>
      <c r="T180" s="15" t="s">
        <v>25</v>
      </c>
      <c r="U180" s="15" t="s">
        <v>25</v>
      </c>
      <c r="X180" s="99" t="s">
        <v>234</v>
      </c>
      <c r="Y180" s="64"/>
    </row>
    <row r="181" spans="1:25" hidden="1" x14ac:dyDescent="0.2">
      <c r="A181" s="95">
        <v>560</v>
      </c>
      <c r="B181" s="60">
        <f t="shared" ref="B181:B200" si="31">+A181-C181</f>
        <v>0</v>
      </c>
      <c r="C181" s="46">
        <v>560</v>
      </c>
      <c r="D181" s="48" t="s">
        <v>270</v>
      </c>
      <c r="E181" s="19">
        <v>9760.1299999999992</v>
      </c>
      <c r="F181" s="19">
        <v>0</v>
      </c>
      <c r="G181" s="19">
        <v>1027.93</v>
      </c>
      <c r="H181" s="18">
        <f t="shared" si="23"/>
        <v>0</v>
      </c>
      <c r="I181" s="18">
        <f t="shared" si="24"/>
        <v>3885.58</v>
      </c>
      <c r="J181" s="18">
        <f t="shared" si="30"/>
        <v>0</v>
      </c>
      <c r="K181" s="18">
        <f t="shared" si="25"/>
        <v>26.98</v>
      </c>
      <c r="L181" s="96">
        <f t="shared" si="26"/>
        <v>9400</v>
      </c>
      <c r="M181" s="103">
        <f t="shared" si="27"/>
        <v>3.9461787678629727E-3</v>
      </c>
      <c r="N181" s="15">
        <v>464</v>
      </c>
      <c r="O181" s="109">
        <f t="shared" si="28"/>
        <v>1.83</v>
      </c>
      <c r="P181" s="82" t="s">
        <v>291</v>
      </c>
      <c r="Q181" s="82" t="s">
        <v>291</v>
      </c>
      <c r="R181" s="15" t="s">
        <v>25</v>
      </c>
      <c r="S181" s="15" t="s">
        <v>25</v>
      </c>
      <c r="T181" s="15" t="s">
        <v>25</v>
      </c>
      <c r="U181" s="15" t="s">
        <v>25</v>
      </c>
      <c r="X181" s="99" t="s">
        <v>235</v>
      </c>
      <c r="Y181" s="64"/>
    </row>
    <row r="182" spans="1:25" hidden="1" x14ac:dyDescent="0.2">
      <c r="A182" s="95">
        <v>562</v>
      </c>
      <c r="B182" s="60">
        <f t="shared" si="31"/>
        <v>0</v>
      </c>
      <c r="C182" s="46">
        <v>562</v>
      </c>
      <c r="D182" s="48" t="s">
        <v>271</v>
      </c>
      <c r="E182" s="19">
        <v>11236.94</v>
      </c>
      <c r="F182" s="19">
        <v>404.75</v>
      </c>
      <c r="G182" s="19">
        <v>1522.94</v>
      </c>
      <c r="H182" s="18">
        <f t="shared" si="23"/>
        <v>1529.96</v>
      </c>
      <c r="I182" s="18">
        <f t="shared" si="24"/>
        <v>5756.71</v>
      </c>
      <c r="J182" s="18">
        <f t="shared" si="30"/>
        <v>8.5</v>
      </c>
      <c r="K182" s="18">
        <f t="shared" si="25"/>
        <v>31.98</v>
      </c>
      <c r="L182" s="96">
        <f t="shared" si="26"/>
        <v>9400</v>
      </c>
      <c r="M182" s="103">
        <f t="shared" si="27"/>
        <v>3.9461787678629727E-3</v>
      </c>
      <c r="N182" s="15">
        <v>207</v>
      </c>
      <c r="O182" s="109">
        <f t="shared" si="28"/>
        <v>0.82</v>
      </c>
      <c r="P182" s="82" t="s">
        <v>291</v>
      </c>
      <c r="Q182" s="82" t="s">
        <v>291</v>
      </c>
      <c r="R182" s="15" t="s">
        <v>25</v>
      </c>
      <c r="S182" s="15" t="s">
        <v>25</v>
      </c>
      <c r="T182" s="15" t="s">
        <v>25</v>
      </c>
      <c r="U182" s="15" t="s">
        <v>25</v>
      </c>
      <c r="X182" s="99" t="s">
        <v>234</v>
      </c>
      <c r="Y182" s="64"/>
    </row>
    <row r="183" spans="1:25" hidden="1" x14ac:dyDescent="0.2">
      <c r="A183" s="95">
        <v>566</v>
      </c>
      <c r="B183" s="60">
        <f t="shared" si="31"/>
        <v>0</v>
      </c>
      <c r="C183" s="46">
        <v>566</v>
      </c>
      <c r="D183" s="48" t="s">
        <v>272</v>
      </c>
      <c r="E183" s="19">
        <v>10908.97</v>
      </c>
      <c r="F183" s="19">
        <v>0</v>
      </c>
      <c r="G183" s="19">
        <v>2437.2399999999998</v>
      </c>
      <c r="H183" s="18">
        <f t="shared" si="23"/>
        <v>0</v>
      </c>
      <c r="I183" s="18">
        <f t="shared" si="24"/>
        <v>9212.77</v>
      </c>
      <c r="J183" s="18">
        <f t="shared" si="30"/>
        <v>0</v>
      </c>
      <c r="K183" s="18">
        <f t="shared" si="25"/>
        <v>63.98</v>
      </c>
      <c r="L183" s="96">
        <f t="shared" si="26"/>
        <v>9400</v>
      </c>
      <c r="M183" s="103">
        <f t="shared" si="27"/>
        <v>3.9461787678629727E-3</v>
      </c>
      <c r="N183" s="15">
        <v>53</v>
      </c>
      <c r="O183" s="109">
        <f t="shared" si="28"/>
        <v>0.21</v>
      </c>
      <c r="P183" s="82" t="s">
        <v>291</v>
      </c>
      <c r="Q183" s="82" t="s">
        <v>291</v>
      </c>
      <c r="R183" s="15" t="s">
        <v>25</v>
      </c>
      <c r="S183" s="15" t="s">
        <v>25</v>
      </c>
      <c r="T183" s="15" t="s">
        <v>25</v>
      </c>
      <c r="U183" s="15" t="s">
        <v>25</v>
      </c>
      <c r="X183" s="99" t="s">
        <v>235</v>
      </c>
      <c r="Y183" s="64"/>
    </row>
    <row r="184" spans="1:25" hidden="1" x14ac:dyDescent="0.2">
      <c r="A184" s="95">
        <v>571</v>
      </c>
      <c r="B184" s="60">
        <f t="shared" si="31"/>
        <v>0</v>
      </c>
      <c r="C184" s="46">
        <v>571</v>
      </c>
      <c r="D184" s="61" t="s">
        <v>227</v>
      </c>
      <c r="E184" s="19">
        <v>7210.35</v>
      </c>
      <c r="F184" s="19">
        <v>965.35</v>
      </c>
      <c r="G184" s="19">
        <v>0</v>
      </c>
      <c r="H184" s="18">
        <f t="shared" si="23"/>
        <v>3649.02</v>
      </c>
      <c r="I184" s="18">
        <f t="shared" si="24"/>
        <v>0</v>
      </c>
      <c r="J184" s="18">
        <f t="shared" si="30"/>
        <v>20.27</v>
      </c>
      <c r="K184" s="18">
        <f t="shared" si="25"/>
        <v>0</v>
      </c>
      <c r="L184" s="96">
        <f t="shared" si="26"/>
        <v>9400</v>
      </c>
      <c r="M184" s="103">
        <f t="shared" si="27"/>
        <v>3.9461787678629727E-3</v>
      </c>
      <c r="N184" s="15">
        <v>458</v>
      </c>
      <c r="O184" s="109">
        <f t="shared" si="28"/>
        <v>1.81</v>
      </c>
      <c r="P184" s="82" t="s">
        <v>291</v>
      </c>
      <c r="Q184" s="82" t="s">
        <v>291</v>
      </c>
      <c r="R184" s="15" t="s">
        <v>25</v>
      </c>
      <c r="S184" s="15" t="s">
        <v>25</v>
      </c>
      <c r="T184" s="15" t="s">
        <v>25</v>
      </c>
      <c r="U184" s="15" t="s">
        <v>25</v>
      </c>
      <c r="X184" s="99" t="s">
        <v>234</v>
      </c>
      <c r="Y184" s="64"/>
    </row>
    <row r="185" spans="1:25" hidden="1" x14ac:dyDescent="0.2">
      <c r="A185" s="95">
        <v>574</v>
      </c>
      <c r="B185" s="60">
        <f t="shared" si="31"/>
        <v>0</v>
      </c>
      <c r="C185" s="46">
        <v>574</v>
      </c>
      <c r="D185" s="61" t="s">
        <v>228</v>
      </c>
      <c r="E185" s="19">
        <v>14604.16</v>
      </c>
      <c r="F185" s="19">
        <v>0</v>
      </c>
      <c r="G185" s="19">
        <v>1293.18</v>
      </c>
      <c r="H185" s="18">
        <f t="shared" si="23"/>
        <v>0</v>
      </c>
      <c r="I185" s="18">
        <f t="shared" si="24"/>
        <v>4888.22</v>
      </c>
      <c r="J185" s="18">
        <f t="shared" si="30"/>
        <v>0</v>
      </c>
      <c r="K185" s="18">
        <f t="shared" si="25"/>
        <v>27.16</v>
      </c>
      <c r="L185" s="96">
        <f t="shared" si="26"/>
        <v>9400</v>
      </c>
      <c r="M185" s="103">
        <f t="shared" si="27"/>
        <v>3.9461787678629727E-3</v>
      </c>
      <c r="N185" s="15">
        <v>304</v>
      </c>
      <c r="O185" s="109">
        <f t="shared" si="28"/>
        <v>1.2</v>
      </c>
      <c r="P185" s="82" t="s">
        <v>291</v>
      </c>
      <c r="Q185" s="82" t="s">
        <v>291</v>
      </c>
      <c r="R185" s="15" t="s">
        <v>25</v>
      </c>
      <c r="S185" s="15" t="s">
        <v>25</v>
      </c>
      <c r="T185" s="15" t="s">
        <v>25</v>
      </c>
      <c r="U185" s="15" t="s">
        <v>25</v>
      </c>
      <c r="X185" s="99" t="s">
        <v>234</v>
      </c>
      <c r="Y185" s="64"/>
    </row>
    <row r="186" spans="1:25" hidden="1" x14ac:dyDescent="0.2">
      <c r="A186" s="95">
        <v>575</v>
      </c>
      <c r="B186" s="60">
        <f t="shared" si="31"/>
        <v>0</v>
      </c>
      <c r="C186" s="46">
        <v>575</v>
      </c>
      <c r="D186" s="61" t="s">
        <v>229</v>
      </c>
      <c r="E186" s="19">
        <v>14478.06</v>
      </c>
      <c r="F186" s="19">
        <v>0</v>
      </c>
      <c r="G186" s="19">
        <v>1277.75</v>
      </c>
      <c r="H186" s="18">
        <f t="shared" si="23"/>
        <v>0</v>
      </c>
      <c r="I186" s="18">
        <f t="shared" si="24"/>
        <v>4829.8999999999996</v>
      </c>
      <c r="J186" s="18">
        <f t="shared" si="30"/>
        <v>0</v>
      </c>
      <c r="K186" s="18">
        <f t="shared" si="25"/>
        <v>26.83</v>
      </c>
      <c r="L186" s="96">
        <f t="shared" si="26"/>
        <v>9400</v>
      </c>
      <c r="M186" s="103">
        <f t="shared" si="27"/>
        <v>3.9461787678629727E-3</v>
      </c>
      <c r="N186" s="15">
        <v>496</v>
      </c>
      <c r="O186" s="109">
        <f t="shared" si="28"/>
        <v>1.96</v>
      </c>
      <c r="P186" s="82" t="s">
        <v>291</v>
      </c>
      <c r="Q186" s="82">
        <v>606</v>
      </c>
      <c r="R186" s="15" t="s">
        <v>25</v>
      </c>
      <c r="S186" s="15" t="s">
        <v>25</v>
      </c>
      <c r="T186" s="15" t="s">
        <v>25</v>
      </c>
      <c r="U186" s="15" t="s">
        <v>25</v>
      </c>
      <c r="X186" s="99" t="s">
        <v>234</v>
      </c>
      <c r="Y186" s="64"/>
    </row>
    <row r="187" spans="1:25" hidden="1" x14ac:dyDescent="0.2">
      <c r="A187" s="95">
        <v>594</v>
      </c>
      <c r="B187" s="60">
        <f t="shared" si="31"/>
        <v>0</v>
      </c>
      <c r="C187" s="46">
        <v>594</v>
      </c>
      <c r="D187" s="61" t="s">
        <v>231</v>
      </c>
      <c r="E187" s="19">
        <v>6978.05</v>
      </c>
      <c r="F187" s="19">
        <v>871.45</v>
      </c>
      <c r="G187" s="19">
        <v>0</v>
      </c>
      <c r="H187" s="18">
        <f t="shared" si="23"/>
        <v>3294.08</v>
      </c>
      <c r="I187" s="18">
        <f t="shared" si="24"/>
        <v>0</v>
      </c>
      <c r="J187" s="18">
        <f t="shared" si="30"/>
        <v>18.3</v>
      </c>
      <c r="K187" s="18">
        <f t="shared" si="25"/>
        <v>0</v>
      </c>
      <c r="L187" s="96">
        <f t="shared" si="26"/>
        <v>9400</v>
      </c>
      <c r="M187" s="103">
        <f t="shared" si="27"/>
        <v>3.9461787678629727E-3</v>
      </c>
      <c r="N187" s="15">
        <v>318</v>
      </c>
      <c r="O187" s="109">
        <f t="shared" si="28"/>
        <v>1.25</v>
      </c>
      <c r="P187" s="82" t="s">
        <v>291</v>
      </c>
      <c r="Q187" s="82" t="s">
        <v>291</v>
      </c>
      <c r="R187" s="15" t="s">
        <v>25</v>
      </c>
      <c r="S187" s="15" t="s">
        <v>25</v>
      </c>
      <c r="T187" s="15" t="s">
        <v>25</v>
      </c>
      <c r="U187" s="15" t="s">
        <v>25</v>
      </c>
      <c r="X187" s="99" t="s">
        <v>234</v>
      </c>
      <c r="Y187" s="64"/>
    </row>
    <row r="188" spans="1:25" hidden="1" x14ac:dyDescent="0.2">
      <c r="A188" s="95">
        <v>597</v>
      </c>
      <c r="B188" s="60">
        <f t="shared" si="31"/>
        <v>0</v>
      </c>
      <c r="C188" s="46">
        <v>597</v>
      </c>
      <c r="D188" s="61" t="s">
        <v>232</v>
      </c>
      <c r="E188" s="19">
        <v>6718.49</v>
      </c>
      <c r="F188" s="19">
        <v>871.45</v>
      </c>
      <c r="G188" s="19">
        <v>0</v>
      </c>
      <c r="H188" s="18">
        <f t="shared" si="23"/>
        <v>3294.08</v>
      </c>
      <c r="I188" s="18">
        <f t="shared" si="24"/>
        <v>0</v>
      </c>
      <c r="J188" s="18">
        <f t="shared" si="30"/>
        <v>18.3</v>
      </c>
      <c r="K188" s="18">
        <f t="shared" si="25"/>
        <v>0</v>
      </c>
      <c r="L188" s="96">
        <f t="shared" si="26"/>
        <v>9400</v>
      </c>
      <c r="M188" s="103">
        <f t="shared" si="27"/>
        <v>3.9461787678629727E-3</v>
      </c>
      <c r="N188" s="15">
        <v>529</v>
      </c>
      <c r="O188" s="109">
        <f t="shared" si="28"/>
        <v>2.09</v>
      </c>
      <c r="P188" s="82" t="s">
        <v>291</v>
      </c>
      <c r="Q188" s="82" t="s">
        <v>291</v>
      </c>
      <c r="R188" s="15" t="s">
        <v>25</v>
      </c>
      <c r="S188" s="15" t="s">
        <v>25</v>
      </c>
      <c r="T188" s="15" t="s">
        <v>25</v>
      </c>
      <c r="U188" s="15" t="s">
        <v>25</v>
      </c>
      <c r="X188" s="99" t="s">
        <v>234</v>
      </c>
      <c r="Y188" s="64"/>
    </row>
    <row r="189" spans="1:25" hidden="1" x14ac:dyDescent="0.2">
      <c r="A189" s="95">
        <v>618</v>
      </c>
      <c r="B189" s="60">
        <f t="shared" si="31"/>
        <v>0</v>
      </c>
      <c r="C189" s="46">
        <v>618</v>
      </c>
      <c r="D189" s="61" t="s">
        <v>273</v>
      </c>
      <c r="E189" s="19">
        <v>7526.08</v>
      </c>
      <c r="F189" s="19">
        <v>871.45</v>
      </c>
      <c r="G189" s="19">
        <v>0</v>
      </c>
      <c r="H189" s="18">
        <f t="shared" si="23"/>
        <v>3294.08</v>
      </c>
      <c r="I189" s="18">
        <f t="shared" si="24"/>
        <v>0</v>
      </c>
      <c r="J189" s="18">
        <f t="shared" si="30"/>
        <v>18.3</v>
      </c>
      <c r="K189" s="18">
        <f t="shared" si="25"/>
        <v>0</v>
      </c>
      <c r="L189" s="96">
        <f t="shared" si="26"/>
        <v>9400</v>
      </c>
      <c r="M189" s="103">
        <f t="shared" si="27"/>
        <v>3.9461787678629727E-3</v>
      </c>
      <c r="N189" s="15">
        <v>149</v>
      </c>
      <c r="O189" s="109">
        <f t="shared" si="28"/>
        <v>0.59</v>
      </c>
      <c r="P189" s="82" t="s">
        <v>291</v>
      </c>
      <c r="Q189" s="82" t="s">
        <v>291</v>
      </c>
      <c r="R189" s="15" t="s">
        <v>25</v>
      </c>
      <c r="S189" s="15" t="s">
        <v>25</v>
      </c>
      <c r="T189" s="15" t="s">
        <v>25</v>
      </c>
      <c r="U189" s="15" t="s">
        <v>25</v>
      </c>
      <c r="X189" s="99" t="s">
        <v>234</v>
      </c>
      <c r="Y189" s="64"/>
    </row>
    <row r="190" spans="1:25" hidden="1" x14ac:dyDescent="0.2">
      <c r="A190" s="95">
        <v>619</v>
      </c>
      <c r="B190" s="60">
        <f t="shared" si="31"/>
        <v>0</v>
      </c>
      <c r="C190" s="46">
        <v>619</v>
      </c>
      <c r="D190" s="61" t="s">
        <v>233</v>
      </c>
      <c r="E190" s="19">
        <v>7111.91</v>
      </c>
      <c r="F190" s="19">
        <v>0</v>
      </c>
      <c r="G190" s="19">
        <v>1047.31</v>
      </c>
      <c r="H190" s="18">
        <f t="shared" si="23"/>
        <v>0</v>
      </c>
      <c r="I190" s="18">
        <f t="shared" si="24"/>
        <v>3958.83</v>
      </c>
      <c r="J190" s="18">
        <f t="shared" si="30"/>
        <v>0</v>
      </c>
      <c r="K190" s="18">
        <f t="shared" si="25"/>
        <v>21.99</v>
      </c>
      <c r="L190" s="96">
        <f t="shared" si="26"/>
        <v>9400</v>
      </c>
      <c r="M190" s="103">
        <f t="shared" si="27"/>
        <v>3.9461787678629727E-3</v>
      </c>
      <c r="N190" s="15">
        <v>16</v>
      </c>
      <c r="O190" s="109">
        <f t="shared" si="28"/>
        <v>0.06</v>
      </c>
      <c r="P190" s="82" t="s">
        <v>291</v>
      </c>
      <c r="Q190" s="82" t="s">
        <v>291</v>
      </c>
      <c r="R190" s="15" t="s">
        <v>25</v>
      </c>
      <c r="S190" s="15" t="s">
        <v>25</v>
      </c>
      <c r="T190" s="15" t="s">
        <v>25</v>
      </c>
      <c r="U190" s="15" t="s">
        <v>25</v>
      </c>
      <c r="X190" s="99" t="s">
        <v>234</v>
      </c>
      <c r="Y190" s="64"/>
    </row>
    <row r="191" spans="1:25" hidden="1" x14ac:dyDescent="0.2">
      <c r="A191" s="95">
        <v>633</v>
      </c>
      <c r="B191" s="60">
        <f t="shared" si="31"/>
        <v>0</v>
      </c>
      <c r="C191" s="46">
        <v>633</v>
      </c>
      <c r="D191" s="61" t="s">
        <v>274</v>
      </c>
      <c r="E191" s="19">
        <v>0</v>
      </c>
      <c r="F191" s="19">
        <v>0</v>
      </c>
      <c r="G191" s="19">
        <v>1047.31</v>
      </c>
      <c r="H191" s="18">
        <f t="shared" si="23"/>
        <v>0</v>
      </c>
      <c r="I191" s="18">
        <f t="shared" si="24"/>
        <v>3958.83</v>
      </c>
      <c r="J191" s="18">
        <f t="shared" si="30"/>
        <v>0</v>
      </c>
      <c r="K191" s="18">
        <f t="shared" si="25"/>
        <v>21.99</v>
      </c>
      <c r="L191" s="96">
        <f t="shared" si="26"/>
        <v>9400</v>
      </c>
      <c r="M191" s="103">
        <f t="shared" si="27"/>
        <v>3.9461787678629727E-3</v>
      </c>
      <c r="N191" s="15">
        <v>332</v>
      </c>
      <c r="O191" s="109">
        <f t="shared" si="28"/>
        <v>1.31</v>
      </c>
      <c r="P191" s="82"/>
      <c r="Q191" s="82"/>
      <c r="R191" s="15" t="s">
        <v>25</v>
      </c>
      <c r="S191" s="15" t="s">
        <v>25</v>
      </c>
      <c r="T191" s="15" t="s">
        <v>25</v>
      </c>
      <c r="U191" s="15" t="s">
        <v>25</v>
      </c>
      <c r="X191" s="99" t="s">
        <v>234</v>
      </c>
      <c r="Y191" s="64"/>
    </row>
    <row r="192" spans="1:25" hidden="1" x14ac:dyDescent="0.2">
      <c r="A192" s="95">
        <v>639</v>
      </c>
      <c r="B192" s="60">
        <f t="shared" si="31"/>
        <v>0</v>
      </c>
      <c r="C192" s="46">
        <v>639</v>
      </c>
      <c r="D192" s="61" t="s">
        <v>275</v>
      </c>
      <c r="E192" s="19">
        <v>0</v>
      </c>
      <c r="F192" s="19">
        <v>871.45</v>
      </c>
      <c r="G192" s="19">
        <v>0</v>
      </c>
      <c r="H192" s="18">
        <f t="shared" si="23"/>
        <v>3294.08</v>
      </c>
      <c r="I192" s="18">
        <f t="shared" si="24"/>
        <v>0</v>
      </c>
      <c r="J192" s="18">
        <f t="shared" si="30"/>
        <v>18.3</v>
      </c>
      <c r="K192" s="18">
        <f t="shared" si="25"/>
        <v>0</v>
      </c>
      <c r="L192" s="96">
        <f t="shared" si="26"/>
        <v>9400</v>
      </c>
      <c r="M192" s="103">
        <f t="shared" si="27"/>
        <v>3.9461787678629727E-3</v>
      </c>
      <c r="N192" s="15">
        <v>338</v>
      </c>
      <c r="O192" s="109">
        <f t="shared" si="28"/>
        <v>1.33</v>
      </c>
      <c r="P192" s="82"/>
      <c r="Q192" s="82"/>
      <c r="R192" s="15" t="s">
        <v>25</v>
      </c>
      <c r="S192" s="15" t="s">
        <v>25</v>
      </c>
      <c r="T192" s="15" t="s">
        <v>25</v>
      </c>
      <c r="U192" s="15" t="s">
        <v>25</v>
      </c>
      <c r="X192" s="99" t="s">
        <v>234</v>
      </c>
      <c r="Y192" s="64"/>
    </row>
    <row r="193" spans="1:25" hidden="1" x14ac:dyDescent="0.2">
      <c r="A193" s="95">
        <v>642</v>
      </c>
      <c r="B193" s="60">
        <f t="shared" si="31"/>
        <v>0</v>
      </c>
      <c r="C193" s="46">
        <v>642</v>
      </c>
      <c r="D193" s="61" t="s">
        <v>276</v>
      </c>
      <c r="E193" s="19">
        <v>0</v>
      </c>
      <c r="F193" s="19">
        <v>0</v>
      </c>
      <c r="G193" s="19">
        <v>1047.31</v>
      </c>
      <c r="H193" s="18">
        <f t="shared" si="23"/>
        <v>0</v>
      </c>
      <c r="I193" s="18">
        <f t="shared" si="24"/>
        <v>3958.83</v>
      </c>
      <c r="J193" s="18">
        <f t="shared" si="30"/>
        <v>0</v>
      </c>
      <c r="K193" s="18">
        <f t="shared" si="25"/>
        <v>27.49</v>
      </c>
      <c r="L193" s="96">
        <f t="shared" si="26"/>
        <v>9400</v>
      </c>
      <c r="M193" s="103">
        <f t="shared" si="27"/>
        <v>3.9461787678629727E-3</v>
      </c>
      <c r="N193" s="15">
        <v>80</v>
      </c>
      <c r="O193" s="109">
        <f t="shared" si="28"/>
        <v>0.32</v>
      </c>
      <c r="P193" s="82"/>
      <c r="Q193" s="82"/>
      <c r="R193" s="15" t="s">
        <v>25</v>
      </c>
      <c r="S193" s="15" t="s">
        <v>25</v>
      </c>
      <c r="T193" s="15" t="s">
        <v>25</v>
      </c>
      <c r="U193" s="15" t="s">
        <v>25</v>
      </c>
      <c r="X193" s="99" t="s">
        <v>235</v>
      </c>
      <c r="Y193" s="64"/>
    </row>
    <row r="194" spans="1:25" hidden="1" x14ac:dyDescent="0.2">
      <c r="A194" s="95">
        <v>645</v>
      </c>
      <c r="B194" s="60">
        <f t="shared" si="31"/>
        <v>0</v>
      </c>
      <c r="C194" s="46">
        <v>645</v>
      </c>
      <c r="D194" s="61" t="s">
        <v>277</v>
      </c>
      <c r="E194" s="19">
        <v>0</v>
      </c>
      <c r="F194" s="19">
        <v>871.45</v>
      </c>
      <c r="G194" s="19">
        <v>1047.31</v>
      </c>
      <c r="H194" s="18">
        <f t="shared" si="23"/>
        <v>3294.08</v>
      </c>
      <c r="I194" s="18">
        <f t="shared" si="24"/>
        <v>3958.83</v>
      </c>
      <c r="J194" s="18">
        <f t="shared" si="30"/>
        <v>18.3</v>
      </c>
      <c r="K194" s="18">
        <f t="shared" si="25"/>
        <v>21.99</v>
      </c>
      <c r="L194" s="96">
        <f t="shared" si="26"/>
        <v>9400</v>
      </c>
      <c r="M194" s="103">
        <f t="shared" si="27"/>
        <v>3.9461787678629727E-3</v>
      </c>
      <c r="N194" s="15">
        <v>7878</v>
      </c>
      <c r="O194" s="109">
        <f t="shared" si="28"/>
        <v>31.09</v>
      </c>
      <c r="P194" s="82"/>
      <c r="Q194" s="82"/>
      <c r="R194" s="15" t="s">
        <v>25</v>
      </c>
      <c r="S194" s="15" t="s">
        <v>25</v>
      </c>
      <c r="T194" s="15" t="s">
        <v>25</v>
      </c>
      <c r="U194" s="15" t="s">
        <v>25</v>
      </c>
      <c r="X194" s="99" t="s">
        <v>234</v>
      </c>
      <c r="Y194" s="64"/>
    </row>
    <row r="195" spans="1:25" hidden="1" x14ac:dyDescent="0.2">
      <c r="A195" s="95">
        <v>768</v>
      </c>
      <c r="B195" s="60">
        <f t="shared" si="31"/>
        <v>0</v>
      </c>
      <c r="C195" s="46">
        <v>768</v>
      </c>
      <c r="D195" s="61" t="s">
        <v>167</v>
      </c>
      <c r="E195" s="19">
        <v>12605.44</v>
      </c>
      <c r="F195" s="19">
        <v>0</v>
      </c>
      <c r="G195" s="19">
        <v>1255.8599999999999</v>
      </c>
      <c r="H195" s="18">
        <f t="shared" si="23"/>
        <v>0</v>
      </c>
      <c r="I195" s="18">
        <f t="shared" si="24"/>
        <v>4747.1499999999996</v>
      </c>
      <c r="J195" s="18">
        <f t="shared" si="30"/>
        <v>0</v>
      </c>
      <c r="K195" s="18">
        <f t="shared" si="25"/>
        <v>26.37</v>
      </c>
      <c r="L195" s="96">
        <f t="shared" si="26"/>
        <v>9400</v>
      </c>
      <c r="M195" s="103">
        <f t="shared" si="27"/>
        <v>3.9461787678629727E-3</v>
      </c>
      <c r="N195" s="15">
        <v>206</v>
      </c>
      <c r="O195" s="109">
        <f t="shared" si="28"/>
        <v>0.81</v>
      </c>
      <c r="P195" s="82" t="s">
        <v>291</v>
      </c>
      <c r="Q195" s="82" t="s">
        <v>291</v>
      </c>
      <c r="R195" s="15" t="s">
        <v>25</v>
      </c>
      <c r="S195" s="15" t="s">
        <v>25</v>
      </c>
      <c r="T195" s="15" t="s">
        <v>25</v>
      </c>
      <c r="U195" s="15" t="s">
        <v>25</v>
      </c>
      <c r="X195" s="99" t="s">
        <v>234</v>
      </c>
      <c r="Y195" s="64"/>
    </row>
    <row r="196" spans="1:25" hidden="1" x14ac:dyDescent="0.2">
      <c r="A196" s="95">
        <v>785</v>
      </c>
      <c r="B196" s="60">
        <f t="shared" si="31"/>
        <v>0</v>
      </c>
      <c r="C196" s="46">
        <v>785</v>
      </c>
      <c r="D196" s="61" t="s">
        <v>166</v>
      </c>
      <c r="E196" s="19">
        <v>12596.9</v>
      </c>
      <c r="F196" s="19">
        <v>0</v>
      </c>
      <c r="G196" s="19">
        <v>1387.99</v>
      </c>
      <c r="H196" s="18">
        <f t="shared" si="23"/>
        <v>0</v>
      </c>
      <c r="I196" s="18">
        <f t="shared" si="24"/>
        <v>5246.6</v>
      </c>
      <c r="J196" s="18">
        <f t="shared" si="30"/>
        <v>0</v>
      </c>
      <c r="K196" s="18">
        <f t="shared" si="25"/>
        <v>29.15</v>
      </c>
      <c r="L196" s="96">
        <f t="shared" si="26"/>
        <v>9400</v>
      </c>
      <c r="M196" s="103">
        <f t="shared" si="27"/>
        <v>3.9461787678629727E-3</v>
      </c>
      <c r="N196" s="15">
        <v>191</v>
      </c>
      <c r="O196" s="109">
        <f t="shared" si="28"/>
        <v>0.75</v>
      </c>
      <c r="P196" s="82" t="s">
        <v>291</v>
      </c>
      <c r="Q196" s="82" t="s">
        <v>291</v>
      </c>
      <c r="R196" s="15" t="s">
        <v>25</v>
      </c>
      <c r="S196" s="15" t="s">
        <v>25</v>
      </c>
      <c r="T196" s="15" t="s">
        <v>25</v>
      </c>
      <c r="U196" s="15" t="s">
        <v>25</v>
      </c>
      <c r="X196" s="99" t="s">
        <v>234</v>
      </c>
      <c r="Y196" s="64"/>
    </row>
    <row r="197" spans="1:25" hidden="1" x14ac:dyDescent="0.2">
      <c r="A197" s="95">
        <v>794</v>
      </c>
      <c r="B197" s="60">
        <f t="shared" si="31"/>
        <v>0</v>
      </c>
      <c r="C197" s="46">
        <v>794</v>
      </c>
      <c r="D197" s="48" t="s">
        <v>116</v>
      </c>
      <c r="E197" s="19">
        <v>11844.46</v>
      </c>
      <c r="F197" s="19">
        <v>0</v>
      </c>
      <c r="G197" s="19">
        <v>1727.99</v>
      </c>
      <c r="H197" s="18">
        <f t="shared" si="23"/>
        <v>0</v>
      </c>
      <c r="I197" s="18">
        <f t="shared" si="24"/>
        <v>6531.8</v>
      </c>
      <c r="J197" s="18">
        <f t="shared" si="30"/>
        <v>0</v>
      </c>
      <c r="K197" s="18">
        <f t="shared" si="25"/>
        <v>45.36</v>
      </c>
      <c r="L197" s="96">
        <f t="shared" si="26"/>
        <v>9400</v>
      </c>
      <c r="M197" s="103">
        <f t="shared" si="27"/>
        <v>3.9461787678629727E-3</v>
      </c>
      <c r="N197" s="15">
        <v>691</v>
      </c>
      <c r="O197" s="109">
        <f t="shared" si="28"/>
        <v>2.73</v>
      </c>
      <c r="P197" s="82" t="s">
        <v>291</v>
      </c>
      <c r="Q197" s="82" t="s">
        <v>291</v>
      </c>
      <c r="R197" s="15" t="s">
        <v>25</v>
      </c>
      <c r="S197" s="15" t="s">
        <v>25</v>
      </c>
      <c r="T197" s="15" t="s">
        <v>25</v>
      </c>
      <c r="U197" s="15" t="s">
        <v>25</v>
      </c>
      <c r="X197" s="99" t="s">
        <v>235</v>
      </c>
      <c r="Y197" s="64"/>
    </row>
    <row r="198" spans="1:25" hidden="1" x14ac:dyDescent="0.2">
      <c r="A198" s="95">
        <v>795</v>
      </c>
      <c r="B198" s="60">
        <f t="shared" si="31"/>
        <v>0</v>
      </c>
      <c r="C198" s="46">
        <v>795</v>
      </c>
      <c r="D198" s="48" t="s">
        <v>188</v>
      </c>
      <c r="E198" s="19">
        <v>7249.9</v>
      </c>
      <c r="F198" s="19">
        <v>769.11</v>
      </c>
      <c r="G198" s="19">
        <v>828.29</v>
      </c>
      <c r="H198" s="18">
        <f t="shared" si="23"/>
        <v>2907.24</v>
      </c>
      <c r="I198" s="18">
        <f t="shared" si="24"/>
        <v>3130.94</v>
      </c>
      <c r="J198" s="18">
        <f t="shared" ref="J198:J199" si="32">IF(F198="N/A","N/A",ROUND((F198*0.42)/IF(X198="Y",16,20),2))</f>
        <v>16.149999999999999</v>
      </c>
      <c r="K198" s="18">
        <f t="shared" si="25"/>
        <v>17.39</v>
      </c>
      <c r="L198" s="96">
        <f t="shared" si="26"/>
        <v>9400</v>
      </c>
      <c r="M198" s="103">
        <f t="shared" si="27"/>
        <v>3.9461787678629727E-3</v>
      </c>
      <c r="N198" s="15">
        <v>1396</v>
      </c>
      <c r="O198" s="109">
        <f t="shared" si="28"/>
        <v>5.51</v>
      </c>
      <c r="P198" s="82">
        <v>189</v>
      </c>
      <c r="Q198" s="82">
        <v>204</v>
      </c>
      <c r="R198" s="15" t="s">
        <v>25</v>
      </c>
      <c r="S198" s="15" t="s">
        <v>25</v>
      </c>
      <c r="T198" s="15" t="s">
        <v>25</v>
      </c>
      <c r="U198" s="15" t="s">
        <v>25</v>
      </c>
      <c r="X198" s="99" t="s">
        <v>234</v>
      </c>
      <c r="Y198" s="64"/>
    </row>
    <row r="199" spans="1:25" hidden="1" x14ac:dyDescent="0.2">
      <c r="A199" s="95">
        <v>796</v>
      </c>
      <c r="B199" s="60">
        <f t="shared" si="31"/>
        <v>0</v>
      </c>
      <c r="C199" s="46">
        <v>796</v>
      </c>
      <c r="D199" s="48" t="s">
        <v>139</v>
      </c>
      <c r="E199" s="19">
        <v>7920.05</v>
      </c>
      <c r="F199" s="19">
        <v>795.83</v>
      </c>
      <c r="G199" s="19">
        <v>776.35</v>
      </c>
      <c r="H199" s="18">
        <f t="shared" si="23"/>
        <v>3008.24</v>
      </c>
      <c r="I199" s="18">
        <f t="shared" si="24"/>
        <v>2934.6</v>
      </c>
      <c r="J199" s="18">
        <f t="shared" si="32"/>
        <v>16.71</v>
      </c>
      <c r="K199" s="18">
        <f t="shared" si="25"/>
        <v>16.3</v>
      </c>
      <c r="L199" s="96">
        <f t="shared" si="26"/>
        <v>9400</v>
      </c>
      <c r="M199" s="103">
        <f t="shared" si="27"/>
        <v>3.9461787678629727E-3</v>
      </c>
      <c r="N199" s="15">
        <v>529</v>
      </c>
      <c r="O199" s="109">
        <f t="shared" si="28"/>
        <v>2.09</v>
      </c>
      <c r="P199" s="82" t="s">
        <v>291</v>
      </c>
      <c r="Q199" s="82" t="s">
        <v>291</v>
      </c>
      <c r="R199" s="15" t="s">
        <v>25</v>
      </c>
      <c r="S199" s="15" t="s">
        <v>25</v>
      </c>
      <c r="T199" s="15" t="s">
        <v>25</v>
      </c>
      <c r="U199" s="15" t="s">
        <v>25</v>
      </c>
      <c r="X199" s="99" t="s">
        <v>234</v>
      </c>
      <c r="Y199" s="64"/>
    </row>
    <row r="200" spans="1:25" hidden="1" x14ac:dyDescent="0.2">
      <c r="A200" s="95">
        <v>813</v>
      </c>
      <c r="B200" s="60">
        <f t="shared" si="31"/>
        <v>0</v>
      </c>
      <c r="C200" s="46">
        <v>813</v>
      </c>
      <c r="D200" s="48" t="s">
        <v>98</v>
      </c>
      <c r="E200" s="19">
        <v>8869.81</v>
      </c>
      <c r="F200" s="19">
        <v>913.32</v>
      </c>
      <c r="G200" s="19">
        <v>0</v>
      </c>
      <c r="H200" s="18">
        <f t="shared" si="23"/>
        <v>3452.35</v>
      </c>
      <c r="I200" s="18">
        <f t="shared" si="24"/>
        <v>0</v>
      </c>
      <c r="J200" s="18">
        <f t="shared" si="30"/>
        <v>19.18</v>
      </c>
      <c r="K200" s="18">
        <f t="shared" si="25"/>
        <v>0</v>
      </c>
      <c r="L200" s="96">
        <f t="shared" si="26"/>
        <v>9400</v>
      </c>
      <c r="M200" s="103">
        <f t="shared" si="27"/>
        <v>3.9461787678629727E-3</v>
      </c>
      <c r="N200" s="15">
        <v>185</v>
      </c>
      <c r="O200" s="109">
        <f t="shared" si="28"/>
        <v>0.73</v>
      </c>
      <c r="P200" s="82" t="s">
        <v>291</v>
      </c>
      <c r="Q200" s="82" t="s">
        <v>291</v>
      </c>
      <c r="R200" s="15" t="s">
        <v>25</v>
      </c>
      <c r="S200" s="15" t="s">
        <v>25</v>
      </c>
      <c r="T200" s="15" t="s">
        <v>25</v>
      </c>
      <c r="U200" s="15" t="s">
        <v>25</v>
      </c>
      <c r="X200" s="99" t="s">
        <v>234</v>
      </c>
      <c r="Y200" s="64"/>
    </row>
    <row r="201" spans="1:25" hidden="1" x14ac:dyDescent="0.2">
      <c r="A201" s="65"/>
      <c r="C201" s="50" t="s">
        <v>179</v>
      </c>
      <c r="D201" s="20"/>
      <c r="E201" s="17"/>
      <c r="F201" s="17"/>
      <c r="G201" s="19"/>
      <c r="H201" s="18"/>
      <c r="I201" s="18"/>
      <c r="J201" s="18"/>
      <c r="K201" s="18"/>
      <c r="L201" s="17"/>
      <c r="M201" s="16"/>
      <c r="N201" s="16"/>
      <c r="O201" s="81"/>
      <c r="P201" s="82"/>
    </row>
    <row r="202" spans="1:25" hidden="1" x14ac:dyDescent="0.2">
      <c r="O202" s="81"/>
      <c r="P202" s="82"/>
    </row>
    <row r="203" spans="1:25" hidden="1" x14ac:dyDescent="0.2">
      <c r="D203" s="20"/>
      <c r="E203" s="17"/>
      <c r="F203" s="17"/>
      <c r="G203" s="19"/>
      <c r="H203" s="18"/>
      <c r="I203" s="18"/>
      <c r="J203" s="18"/>
      <c r="K203" s="18"/>
      <c r="L203" s="17"/>
      <c r="M203" s="16"/>
      <c r="N203" s="16"/>
      <c r="O203" s="81"/>
      <c r="P203" s="82"/>
    </row>
    <row r="204" spans="1:25" hidden="1" x14ac:dyDescent="0.2">
      <c r="E204" s="21">
        <f>SUM(E8:E203)</f>
        <v>1843773.86</v>
      </c>
      <c r="F204" s="21">
        <f>SUM(F8:F203)</f>
        <v>186368.68999999997</v>
      </c>
      <c r="G204" s="21">
        <f>SUM(G8:G203)</f>
        <v>199526.50999999995</v>
      </c>
      <c r="H204" s="21"/>
      <c r="I204" s="21"/>
      <c r="J204" s="21">
        <f>SUM(J8:J203)</f>
        <v>4427.8000000000011</v>
      </c>
      <c r="K204" s="21">
        <f>SUM(K8:K203)</f>
        <v>4747.1899999999987</v>
      </c>
      <c r="L204" s="21" t="s">
        <v>3</v>
      </c>
      <c r="M204" s="21">
        <f>SUM(M8:M203)</f>
        <v>0.76161250219755217</v>
      </c>
      <c r="N204" s="21">
        <f t="shared" ref="N204:U204" si="33">SUM(N8:N203)</f>
        <v>317961</v>
      </c>
      <c r="O204" s="81"/>
      <c r="P204" s="21">
        <f t="shared" ref="P204" si="34">SUM(P8:P203)</f>
        <v>54613.2</v>
      </c>
      <c r="Q204" s="21">
        <f t="shared" si="33"/>
        <v>40204.300000000003</v>
      </c>
      <c r="R204" s="21">
        <f t="shared" si="33"/>
        <v>360.5</v>
      </c>
      <c r="S204" s="21">
        <f t="shared" si="33"/>
        <v>17348</v>
      </c>
      <c r="T204" s="21">
        <f t="shared" si="33"/>
        <v>87</v>
      </c>
      <c r="U204" s="21">
        <f t="shared" si="33"/>
        <v>3755.5</v>
      </c>
    </row>
    <row r="205" spans="1:25" hidden="1" x14ac:dyDescent="0.2">
      <c r="E205" s="74">
        <v>1843773.86</v>
      </c>
      <c r="F205" s="74">
        <v>186368.69</v>
      </c>
      <c r="G205" s="74">
        <v>199526.51</v>
      </c>
      <c r="J205" s="74"/>
      <c r="K205" s="74"/>
      <c r="M205" s="72"/>
      <c r="N205" s="118">
        <v>317961</v>
      </c>
      <c r="O205" s="81"/>
      <c r="P205" s="73">
        <v>54613.2</v>
      </c>
      <c r="Q205" s="73">
        <v>40204.300000000003</v>
      </c>
      <c r="R205" s="117">
        <v>360.5</v>
      </c>
      <c r="S205" s="73">
        <v>17348</v>
      </c>
      <c r="T205" s="117">
        <f>SUM(T194:T204)</f>
        <v>87</v>
      </c>
      <c r="U205" s="73">
        <f>SUM(U194:U204)</f>
        <v>3755.5</v>
      </c>
    </row>
    <row r="206" spans="1:25" hidden="1" x14ac:dyDescent="0.2">
      <c r="E206" s="63">
        <f>+E204-E205</f>
        <v>0</v>
      </c>
      <c r="F206" s="63">
        <f t="shared" ref="F206:G206" si="35">+F204-F205</f>
        <v>0</v>
      </c>
      <c r="G206" s="63">
        <f t="shared" si="35"/>
        <v>0</v>
      </c>
      <c r="H206" s="63"/>
      <c r="I206" s="63"/>
      <c r="J206" s="63">
        <f t="shared" ref="J206" si="36">+J204-J205</f>
        <v>4427.8000000000011</v>
      </c>
      <c r="K206" s="63">
        <f t="shared" ref="K206" si="37">+K204-K205</f>
        <v>4747.1899999999987</v>
      </c>
      <c r="L206" s="63"/>
      <c r="M206" s="63">
        <f t="shared" ref="M206:U206" si="38">+M204-M205</f>
        <v>0.76161250219755217</v>
      </c>
      <c r="N206" s="63">
        <f t="shared" si="38"/>
        <v>0</v>
      </c>
      <c r="O206" s="81"/>
      <c r="P206" s="21">
        <f t="shared" ref="P206" si="39">+P204-P205</f>
        <v>0</v>
      </c>
      <c r="Q206" s="21">
        <f t="shared" si="38"/>
        <v>0</v>
      </c>
      <c r="R206" s="21">
        <f t="shared" si="38"/>
        <v>0</v>
      </c>
      <c r="S206" s="21">
        <f t="shared" si="38"/>
        <v>0</v>
      </c>
      <c r="T206" s="21">
        <f t="shared" si="38"/>
        <v>0</v>
      </c>
      <c r="U206" s="21">
        <f t="shared" si="38"/>
        <v>0</v>
      </c>
    </row>
    <row r="207" spans="1:25" hidden="1" x14ac:dyDescent="0.2">
      <c r="O207" s="81"/>
      <c r="P207" s="82"/>
    </row>
    <row r="208" spans="1:25" hidden="1" x14ac:dyDescent="0.2">
      <c r="F208" s="59"/>
      <c r="O208" s="81"/>
      <c r="P208" s="82"/>
      <c r="Q208" s="13" t="s">
        <v>3</v>
      </c>
      <c r="S208" s="14"/>
      <c r="T208" s="14"/>
      <c r="U208" s="14"/>
    </row>
    <row r="209" spans="4:21" ht="114.75" hidden="1" x14ac:dyDescent="0.2">
      <c r="D209" s="75" t="s">
        <v>212</v>
      </c>
      <c r="E209" s="76" t="s">
        <v>213</v>
      </c>
      <c r="F209" s="77" t="s">
        <v>214</v>
      </c>
      <c r="G209" s="77" t="s">
        <v>214</v>
      </c>
      <c r="H209"/>
      <c r="I209"/>
      <c r="J209" s="77" t="s">
        <v>215</v>
      </c>
      <c r="K209" s="77" t="s">
        <v>215</v>
      </c>
      <c r="L209" s="77" t="s">
        <v>216</v>
      </c>
      <c r="M209" s="77" t="s">
        <v>217</v>
      </c>
      <c r="N209" s="77" t="s">
        <v>218</v>
      </c>
      <c r="O209" s="81"/>
      <c r="P209" s="82"/>
      <c r="Q209" s="77" t="s">
        <v>219</v>
      </c>
      <c r="R209" s="78" t="s">
        <v>220</v>
      </c>
      <c r="S209" s="78" t="s">
        <v>220</v>
      </c>
      <c r="T209" s="78" t="s">
        <v>221</v>
      </c>
      <c r="U209" s="78" t="s">
        <v>221</v>
      </c>
    </row>
    <row r="210" spans="4:21" hidden="1" x14ac:dyDescent="0.2">
      <c r="D210"/>
      <c r="E210"/>
      <c r="F210"/>
      <c r="G210"/>
      <c r="H210"/>
      <c r="I210"/>
      <c r="J210" t="s">
        <v>223</v>
      </c>
      <c r="K210" t="s">
        <v>223</v>
      </c>
      <c r="L210"/>
      <c r="M210" s="105"/>
      <c r="N210" s="106"/>
      <c r="O210" s="107"/>
      <c r="P210" s="79"/>
      <c r="Q210"/>
      <c r="R210"/>
      <c r="S210" s="14"/>
      <c r="T210" s="14"/>
      <c r="U210" s="14"/>
    </row>
    <row r="211" spans="4:21" hidden="1" x14ac:dyDescent="0.2">
      <c r="S211" s="14"/>
      <c r="T211" s="14"/>
      <c r="U211" s="14"/>
    </row>
    <row r="212" spans="4:21" hidden="1" x14ac:dyDescent="0.2">
      <c r="E212" s="13" t="s">
        <v>24</v>
      </c>
      <c r="F212" s="13" t="s">
        <v>23</v>
      </c>
      <c r="G212" s="13" t="s">
        <v>23</v>
      </c>
      <c r="H212" s="13" t="s">
        <v>22</v>
      </c>
      <c r="I212" s="13" t="s">
        <v>22</v>
      </c>
      <c r="J212" s="13" t="s">
        <v>22</v>
      </c>
      <c r="K212" s="13" t="s">
        <v>22</v>
      </c>
      <c r="O212" s="13" t="s">
        <v>22</v>
      </c>
      <c r="P212" s="13"/>
    </row>
    <row r="213" spans="4:21" hidden="1" x14ac:dyDescent="0.2">
      <c r="E213" s="13" t="s">
        <v>21</v>
      </c>
      <c r="F213" s="13" t="s">
        <v>20</v>
      </c>
      <c r="G213" s="13" t="s">
        <v>20</v>
      </c>
    </row>
    <row r="214" spans="4:21" hidden="1" x14ac:dyDescent="0.2">
      <c r="E214" s="13" t="s">
        <v>19</v>
      </c>
      <c r="F214" s="13" t="s">
        <v>19</v>
      </c>
      <c r="G214" s="13" t="s">
        <v>19</v>
      </c>
    </row>
  </sheetData>
  <sheetProtection algorithmName="SHA-512" hashValue="Pa8BenRq7gLiknYimNmP+kqZIaNlCfdjpcplwI3EM6HuLklqQVxVnHPDLoom4AScc/Vj8eujNQWy+WtfZWH8XA==" saltValue="zE4cmhIM/IjVgP45oh6aGw==" spinCount="100000" sheet="1" objects="1" scenarios="1"/>
  <autoFilter ref="X7:X200" xr:uid="{00000000-0001-0000-0100-000000000000}"/>
  <sortState xmlns:xlrd2="http://schemas.microsoft.com/office/spreadsheetml/2017/richdata2" ref="A9:U200">
    <sortCondition ref="A9:A200"/>
  </sortState>
  <conditionalFormatting sqref="J9:K200">
    <cfRule type="expression" dxfId="0" priority="2">
      <formula>$X9="Y"</formula>
    </cfRule>
  </conditionalFormatting>
  <pageMargins left="0.25" right="0.25" top="0.75" bottom="0.75" header="0.3" footer="0.3"/>
  <pageSetup fitToHeight="0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2024-2025 Other State Funding</vt:lpstr>
      <vt:lpstr>School Numbers</vt:lpstr>
      <vt:lpstr>'2024-2025 Other State Funding'!Print_Area</vt:lpstr>
      <vt:lpstr>'School Numbers'!Print_Area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Other Funding (Line 6) (Look Up Format) FY 2026</dc:title>
  <dc:subject>Public School Finance</dc:subject>
  <dc:creator>Julie Oberle</dc:creator>
  <cp:keywords>School Finance</cp:keywords>
  <cp:lastModifiedBy>Brianna Dickens</cp:lastModifiedBy>
  <cp:lastPrinted>2025-03-19T21:39:08Z</cp:lastPrinted>
  <dcterms:created xsi:type="dcterms:W3CDTF">2016-03-24T20:24:14Z</dcterms:created>
  <dcterms:modified xsi:type="dcterms:W3CDTF">2025-04-10T16:59:21Z</dcterms:modified>
  <cp:category>School-Finance</cp:category>
</cp:coreProperties>
</file>